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MICP\Website\Card Data by County-FY\FY 25-26\"/>
    </mc:Choice>
  </mc:AlternateContent>
  <xr:revisionPtr revIDLastSave="0" documentId="13_ncr:1_{79A535DB-97B7-4ED3-84F8-99C6206E26E0}" xr6:coauthVersionLast="47" xr6:coauthVersionMax="47" xr10:uidLastSave="{00000000-0000-0000-0000-000000000000}"/>
  <bookViews>
    <workbookView xWindow="-6240" yWindow="-21720" windowWidth="38640" windowHeight="21120" xr2:uid="{76258A0F-800C-43ED-A45B-0F2E8AE0E5F1}"/>
  </bookViews>
  <sheets>
    <sheet name="MMPCounty Car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9" i="1" l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X2" i="1"/>
  <c r="W60" i="1"/>
  <c r="X60" i="1" s="1"/>
  <c r="V60" i="1"/>
  <c r="N60" i="1"/>
  <c r="L60" i="1"/>
  <c r="K60" i="1"/>
  <c r="J60" i="1"/>
  <c r="H60" i="1"/>
  <c r="G60" i="1"/>
  <c r="F60" i="1"/>
  <c r="E60" i="1"/>
  <c r="D60" i="1"/>
  <c r="C60" i="1"/>
  <c r="B60" i="1"/>
  <c r="I55" i="1"/>
  <c r="I50" i="1"/>
  <c r="I49" i="1"/>
  <c r="I45" i="1"/>
  <c r="I44" i="1"/>
  <c r="I41" i="1"/>
  <c r="I39" i="1"/>
  <c r="I38" i="1"/>
  <c r="I37" i="1"/>
  <c r="I34" i="1"/>
  <c r="I32" i="1"/>
  <c r="I31" i="1"/>
  <c r="I29" i="1"/>
  <c r="I28" i="1"/>
  <c r="I24" i="1"/>
  <c r="I22" i="1"/>
  <c r="I20" i="1"/>
  <c r="I16" i="1"/>
  <c r="I13" i="1"/>
  <c r="I11" i="1"/>
  <c r="I10" i="1"/>
  <c r="I8" i="1"/>
  <c r="I6" i="1"/>
  <c r="I2" i="1"/>
  <c r="I60" i="1" l="1"/>
</calcChain>
</file>

<file path=xl/sharedStrings.xml><?xml version="1.0" encoding="utf-8"?>
<sst xmlns="http://schemas.openxmlformats.org/spreadsheetml/2006/main" count="255" uniqueCount="85">
  <si>
    <t>County</t>
  </si>
  <si>
    <t xml:space="preserve">Cards Issued FY 2004-5 </t>
  </si>
  <si>
    <t xml:space="preserve">Cards Issued FY 2005-6 </t>
  </si>
  <si>
    <t xml:space="preserve">Cards Issued FY 2006-7 </t>
  </si>
  <si>
    <t xml:space="preserve">Cards Issued FY 2007-8 </t>
  </si>
  <si>
    <t xml:space="preserve">Cards Issued FY 2008-9 </t>
  </si>
  <si>
    <t xml:space="preserve">Cards Issued FY 2009-10 </t>
  </si>
  <si>
    <t xml:space="preserve">Cards Issued FY 2010-11 </t>
  </si>
  <si>
    <t>Cards           Issued FY       2011-12</t>
  </si>
  <si>
    <t>Cards Issued FY 2012-13</t>
  </si>
  <si>
    <t xml:space="preserve">Cards Issued FY 2013-14 </t>
  </si>
  <si>
    <t>Cards Issued FY 2014-15</t>
  </si>
  <si>
    <t>Cards Issued FY 2015-16</t>
  </si>
  <si>
    <t>Cards Issued FY 2016-17</t>
  </si>
  <si>
    <t>Cards Issued FY 2017-18</t>
  </si>
  <si>
    <t>Cards Issued FY 2018-19</t>
  </si>
  <si>
    <t>Cards Issued FY 2019-20</t>
  </si>
  <si>
    <t>Cards Issued FY 2020-21</t>
  </si>
  <si>
    <t>Cards Issued FY 2021-22</t>
  </si>
  <si>
    <t>Cards Issued FY 2022-23</t>
  </si>
  <si>
    <t>Cards Issued FY 2023-24</t>
  </si>
  <si>
    <t>Cards Issued FY 2024-25</t>
  </si>
  <si>
    <t>Cards Issued FY 2025-26</t>
  </si>
  <si>
    <t>Total All       Fiscal Years</t>
  </si>
  <si>
    <t>Alameda</t>
  </si>
  <si>
    <t>N/A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</si>
  <si>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</si>
  <si>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</si>
  <si>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</si>
  <si>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</si>
  <si>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</si>
  <si>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</si>
  <si>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</si>
  <si>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</si>
  <si>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</si>
  <si>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</si>
  <si>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</si>
  <si>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</si>
  <si>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</si>
  <si>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</si>
  <si>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</si>
  <si>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</si>
  <si>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</si>
  <si>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</si>
  <si>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</si>
  <si>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</si>
  <si>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</si>
  <si>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</si>
  <si>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</si>
  <si>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</si>
  <si>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</si>
  <si>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</si>
  <si>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</si>
  <si>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</si>
  <si>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</si>
  <si>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</si>
  <si>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</si>
  <si>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</si>
  <si>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</si>
  <si>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</si>
  <si>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</si>
  <si>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</si>
  <si>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</si>
  <si>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</si>
  <si>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</si>
  <si>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</si>
  <si>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</si>
  <si>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</si>
  <si>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</si>
  <si>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</si>
  <si>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</si>
  <si>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</si>
  <si>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</si>
  <si>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</si>
  <si>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</si>
  <si>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 xml:space="preserve">Sutter </t>
  </si>
  <si>
    <t>Tehama</t>
  </si>
  <si>
    <t>Trinity</t>
  </si>
  <si>
    <t>Tulare</t>
  </si>
  <si>
    <t>Tuolumne</t>
  </si>
  <si>
    <t>Ventura</t>
  </si>
  <si>
    <t>Yolo</t>
  </si>
  <si>
    <t>Yuba</t>
  </si>
  <si>
    <t>Total</t>
  </si>
  <si>
    <t>Medical Marijuana Identification Cards are valid for one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</si>
</sst>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16"/>
      <name val="Arial"/>
      <family val="2"/>
    </font>
    <font>
      <sz val="12"/>
      <color indexed="8"/>
      <name val="Arial"/>
      <family val="2"/>
    </font>
    <font>
      <sz val="12"/>
      <color theme="0"/>
      <name val="Arial"/>
      <family val="2"/>
    </font>
    <font>
      <sz val="12"/>
      <color theme="0" tint="-0.249977111117893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color indexed="6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theme="0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2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21"/>
      </right>
      <top/>
      <bottom style="thin">
        <color indexed="64"/>
      </bottom>
      <diagonal/>
    </border>
    <border>
      <left/>
      <right style="thick">
        <color indexed="2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3" fillId="3" borderId="0" xfId="0" applyFont="1" applyFill="1" applyAlignment="1">
      <alignment horizontal="left"/>
    </xf>
    <xf numFmtId="3" fontId="4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3" fillId="3" borderId="0" xfId="0" applyNumberFormat="1" applyFont="1" applyFill="1" applyAlignment="1">
      <alignment horizontal="center" wrapText="1"/>
    </xf>
    <xf numFmtId="3" fontId="3" fillId="3" borderId="3" xfId="0" applyNumberFormat="1" applyFont="1" applyFill="1" applyBorder="1"/>
    <xf numFmtId="0" fontId="0" fillId="4" borderId="0" xfId="0" applyFill="1"/>
    <xf numFmtId="0" fontId="3" fillId="5" borderId="0" xfId="0" applyFont="1" applyFill="1" applyAlignment="1">
      <alignment horizontal="left"/>
    </xf>
    <xf numFmtId="3" fontId="5" fillId="5" borderId="0" xfId="0" applyNumberFormat="1" applyFont="1" applyFill="1" applyAlignment="1">
      <alignment horizontal="center"/>
    </xf>
    <xf numFmtId="3" fontId="3" fillId="5" borderId="0" xfId="0" applyNumberFormat="1" applyFont="1" applyFill="1" applyAlignment="1">
      <alignment horizontal="center" wrapText="1"/>
    </xf>
    <xf numFmtId="3" fontId="3" fillId="5" borderId="3" xfId="0" applyNumberFormat="1" applyFont="1" applyFill="1" applyBorder="1"/>
    <xf numFmtId="0" fontId="0" fillId="6" borderId="0" xfId="0" applyFill="1"/>
    <xf numFmtId="3" fontId="3" fillId="5" borderId="0" xfId="0" applyNumberFormat="1" applyFont="1" applyFill="1" applyAlignment="1">
      <alignment horizontal="center"/>
    </xf>
    <xf numFmtId="3" fontId="6" fillId="5" borderId="0" xfId="0" applyNumberFormat="1" applyFont="1" applyFill="1" applyAlignment="1">
      <alignment horizontal="center"/>
    </xf>
    <xf numFmtId="3" fontId="6" fillId="5" borderId="0" xfId="0" applyNumberFormat="1" applyFont="1" applyFill="1" applyAlignment="1">
      <alignment horizontal="center" wrapText="1"/>
    </xf>
    <xf numFmtId="3" fontId="5" fillId="5" borderId="0" xfId="0" applyNumberFormat="1" applyFont="1" applyFill="1" applyAlignment="1">
      <alignment horizontal="center" wrapText="1"/>
    </xf>
    <xf numFmtId="3" fontId="4" fillId="3" borderId="0" xfId="0" applyNumberFormat="1" applyFont="1" applyFill="1" applyAlignment="1">
      <alignment horizontal="center" wrapText="1"/>
    </xf>
    <xf numFmtId="3" fontId="3" fillId="4" borderId="3" xfId="0" applyNumberFormat="1" applyFont="1" applyFill="1" applyBorder="1"/>
    <xf numFmtId="0" fontId="6" fillId="5" borderId="0" xfId="0" applyFont="1" applyFill="1" applyAlignment="1">
      <alignment horizontal="left"/>
    </xf>
    <xf numFmtId="3" fontId="6" fillId="5" borderId="3" xfId="0" applyNumberFormat="1" applyFont="1" applyFill="1" applyBorder="1"/>
    <xf numFmtId="0" fontId="7" fillId="6" borderId="0" xfId="0" applyFont="1" applyFill="1"/>
    <xf numFmtId="0" fontId="3" fillId="6" borderId="0" xfId="0" applyFont="1" applyFill="1" applyAlignment="1">
      <alignment horizontal="left"/>
    </xf>
    <xf numFmtId="3" fontId="5" fillId="6" borderId="0" xfId="0" applyNumberFormat="1" applyFont="1" applyFill="1" applyAlignment="1">
      <alignment horizontal="center"/>
    </xf>
    <xf numFmtId="3" fontId="3" fillId="6" borderId="0" xfId="0" applyNumberFormat="1" applyFont="1" applyFill="1" applyAlignment="1">
      <alignment horizontal="center"/>
    </xf>
    <xf numFmtId="3" fontId="3" fillId="6" borderId="0" xfId="0" applyNumberFormat="1" applyFont="1" applyFill="1" applyAlignment="1">
      <alignment horizontal="center" wrapText="1"/>
    </xf>
    <xf numFmtId="3" fontId="3" fillId="6" borderId="3" xfId="0" applyNumberFormat="1" applyFont="1" applyFill="1" applyBorder="1"/>
    <xf numFmtId="3" fontId="8" fillId="7" borderId="4" xfId="0" applyNumberFormat="1" applyFont="1" applyFill="1" applyBorder="1" applyAlignment="1">
      <alignment horizontal="left"/>
    </xf>
    <xf numFmtId="3" fontId="8" fillId="7" borderId="4" xfId="0" applyNumberFormat="1" applyFont="1" applyFill="1" applyBorder="1" applyAlignment="1">
      <alignment horizontal="center"/>
    </xf>
    <xf numFmtId="3" fontId="8" fillId="7" borderId="5" xfId="1" applyNumberFormat="1" applyFont="1" applyFill="1" applyBorder="1" applyAlignment="1">
      <alignment horizontal="right"/>
    </xf>
    <xf numFmtId="3" fontId="0" fillId="0" borderId="0" xfId="0" applyNumberFormat="1"/>
    <xf numFmtId="0" fontId="9" fillId="0" borderId="0" xfId="0" applyFont="1"/>
    <xf numFmtId="0" fontId="10" fillId="0" borderId="0" xfId="0" applyFont="1"/>
    <xf numFmtId="3" fontId="10" fillId="0" borderId="0" xfId="0" applyNumberFormat="1" applyFont="1"/>
  </cellXfs>
  <cellStyles count="2">
    <cellStyle name="Comma" xfId="1" builtinId="3"/>
    <cellStyle name="Normal" xfId="0" builtinId="0"/>
  </cellStyles>
  <dxfs count="3">
    <dxf>
      <border outline="0">
        <left style="thin">
          <color indexed="21"/>
        </left>
        <bottom style="thick">
          <color indexed="21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6"/>
        <name val="Arial"/>
        <scheme val="none"/>
      </font>
      <fill>
        <patternFill patternType="solid">
          <fgColor indexed="24"/>
          <bgColor indexed="22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47453A-729D-4BD8-B0E3-9ED3BD1BF3DD}" name="Table224567" displayName="Table224567" ref="A1:X60" totalsRowShown="0" headerRowDxfId="2" headerRowBorderDxfId="1" tableBorderDxfId="0">
  <tableColumns count="24">
    <tableColumn id="1" xr3:uid="{7FD52548-E4ED-49C6-8420-3424A5657B2F}" name="County"/>
    <tableColumn id="2" xr3:uid="{D6CCD0CA-9544-44C8-A998-EB2EDDF7AD4D}" name="Cards Issued FY 2004-5 "/>
    <tableColumn id="3" xr3:uid="{660FB78E-9B49-4BFE-871F-2385B36CBE3D}" name="Cards Issued FY 2005-6 "/>
    <tableColumn id="4" xr3:uid="{B9707374-522E-437C-B484-1BBE55613262}" name="Cards Issued FY 2006-7 "/>
    <tableColumn id="5" xr3:uid="{226641FE-1455-4FFF-A324-7D9C9F3B05B3}" name="Cards Issued FY 2007-8 "/>
    <tableColumn id="6" xr3:uid="{43F67858-4E2A-4482-8E09-161A0087148C}" name="Cards Issued FY 2008-9 "/>
    <tableColumn id="7" xr3:uid="{0791D49B-CD1B-469A-BE4D-442D96195EF2}" name="Cards Issued FY 2009-10 "/>
    <tableColumn id="8" xr3:uid="{9720BBD6-32DD-4E54-8CF1-BEA25C7DAD28}" name="Cards Issued FY 2010-11 "/>
    <tableColumn id="9" xr3:uid="{4B861191-1034-401C-B3D8-AA5B3EB8140E}" name="Cards           Issued FY       2011-12"/>
    <tableColumn id="10" xr3:uid="{70E37EF1-C5B1-4E84-A2CA-8AC00E2CB245}" name="Cards Issued FY 2012-13"/>
    <tableColumn id="11" xr3:uid="{7E06248D-9462-48B9-88AC-689C53391A81}" name="Cards Issued FY 2013-14 "/>
    <tableColumn id="12" xr3:uid="{03B1020E-4245-449B-8330-123844AC634F}" name="Cards Issued FY 2014-15"/>
    <tableColumn id="13" xr3:uid="{7C732092-D043-4F61-A7A8-157FC9253AD7}" name="Cards Issued FY 2015-16"/>
    <tableColumn id="14" xr3:uid="{99A3C5C9-471E-402C-8FFE-5ACBC66DCDD8}" name="Cards Issued FY 2016-17"/>
    <tableColumn id="15" xr3:uid="{E3E2A90C-EC51-4192-9B03-FC0CF6B3DFD2}" name="Cards Issued FY 2017-18"/>
    <tableColumn id="16" xr3:uid="{150F4713-ADA1-4280-949D-A72FC022AD99}" name="Cards Issued FY 2018-19"/>
    <tableColumn id="19" xr3:uid="{05AC6DF5-627B-40B3-83EF-236AC83F8667}" name="Cards Issued FY 2019-20"/>
    <tableColumn id="18" xr3:uid="{6A19A4E8-7D90-4EA7-B6A1-1A6C95A9558E}" name="Cards Issued FY 2020-21"/>
    <tableColumn id="21" xr3:uid="{94ABDCCC-610D-4606-806A-B8DA773AEC00}" name="Cards Issued FY 2021-22"/>
    <tableColumn id="22" xr3:uid="{4C9497F2-8230-40E6-AD2B-67B98E192DE6}" name="Cards Issued FY 2022-23"/>
    <tableColumn id="23" xr3:uid="{94F97B4D-4080-4B91-A0CB-412C274BA50A}" name="Cards Issued FY 2023-24"/>
    <tableColumn id="24" xr3:uid="{A11D0CE3-7494-4E06-A558-BCAF42C7E86C}" name="Cards Issued FY 2024-25"/>
    <tableColumn id="25" xr3:uid="{B8D81CD8-E308-40E0-A3E6-A3949CE9551B}" name="Cards Issued FY 2025-26"/>
    <tableColumn id="17" xr3:uid="{14CA1D14-C06F-4865-8940-B8CF848AABCB}" name="Total All       Fiscal Years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="California Medical Marijuana Identification Card Data by County and Fiscal Year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7600-DA38-42AB-846F-07B786BD97B0}">
  <sheetPr>
    <pageSetUpPr fitToPage="1"/>
  </sheetPr>
  <dimension ref="A1:X63"/>
  <sheetViews>
    <sheetView tabSelected="1" view="pageLayout" zoomScale="70" zoomScaleNormal="100" zoomScalePageLayoutView="70" workbookViewId="0">
      <selection activeCell="X60" sqref="X60"/>
    </sheetView>
  </sheetViews>
  <sheetFormatPr defaultRowHeight="14.5" x14ac:dyDescent="0.35"/>
  <cols>
    <col min="1" max="1" width="17.54296875" customWidth="1"/>
    <col min="2" max="22" width="9.1796875" customWidth="1"/>
    <col min="23" max="23" width="12" customWidth="1"/>
    <col min="24" max="24" width="9.54296875" bestFit="1" customWidth="1"/>
  </cols>
  <sheetData>
    <row r="1" spans="1:24" ht="87.7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3" t="s">
        <v>22</v>
      </c>
      <c r="X1" s="4" t="s">
        <v>23</v>
      </c>
    </row>
    <row r="2" spans="1:24" s="10" customFormat="1" ht="15.5" x14ac:dyDescent="0.35">
      <c r="A2" s="5" t="s">
        <v>24</v>
      </c>
      <c r="B2" s="6" t="s">
        <v>25</v>
      </c>
      <c r="C2" s="6" t="s">
        <v>25</v>
      </c>
      <c r="D2" s="7">
        <v>1475</v>
      </c>
      <c r="E2" s="7">
        <v>657</v>
      </c>
      <c r="F2" s="8">
        <v>652</v>
      </c>
      <c r="G2" s="8">
        <v>611</v>
      </c>
      <c r="H2" s="8">
        <v>439</v>
      </c>
      <c r="I2" s="8">
        <f>257+22</f>
        <v>279</v>
      </c>
      <c r="J2" s="8">
        <v>242</v>
      </c>
      <c r="K2" s="8">
        <v>216</v>
      </c>
      <c r="L2" s="8">
        <v>242</v>
      </c>
      <c r="M2" s="8">
        <v>214</v>
      </c>
      <c r="N2" s="8">
        <v>199</v>
      </c>
      <c r="O2" s="8">
        <v>560</v>
      </c>
      <c r="P2" s="8">
        <v>467</v>
      </c>
      <c r="Q2" s="8">
        <v>331</v>
      </c>
      <c r="R2" s="8">
        <v>256</v>
      </c>
      <c r="S2" s="8">
        <v>208</v>
      </c>
      <c r="T2" s="8">
        <v>214</v>
      </c>
      <c r="U2" s="8">
        <v>191</v>
      </c>
      <c r="V2" s="8">
        <v>142</v>
      </c>
      <c r="W2" s="8">
        <v>44</v>
      </c>
      <c r="X2" s="9">
        <f t="shared" ref="X2:X33" si="0">SUM(B2:W2)</f>
        <v>7639</v>
      </c>
    </row>
    <row r="3" spans="1:24" s="15" customFormat="1" ht="15.5" x14ac:dyDescent="0.35">
      <c r="A3" s="11" t="s">
        <v>26</v>
      </c>
      <c r="B3" s="12" t="s">
        <v>25</v>
      </c>
      <c r="C3" s="12" t="s">
        <v>25</v>
      </c>
      <c r="D3" s="12" t="s">
        <v>25</v>
      </c>
      <c r="E3" s="12" t="s">
        <v>25</v>
      </c>
      <c r="F3" s="13">
        <v>0</v>
      </c>
      <c r="G3" s="13">
        <v>2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  <c r="X3" s="14">
        <f t="shared" si="0"/>
        <v>2</v>
      </c>
    </row>
    <row r="4" spans="1:24" s="10" customFormat="1" ht="15.5" x14ac:dyDescent="0.35">
      <c r="A4" s="5" t="s">
        <v>27</v>
      </c>
      <c r="B4" s="7">
        <v>4</v>
      </c>
      <c r="C4" s="7">
        <v>23</v>
      </c>
      <c r="D4" s="7">
        <v>32</v>
      </c>
      <c r="E4" s="7">
        <v>15</v>
      </c>
      <c r="F4" s="8">
        <v>16</v>
      </c>
      <c r="G4" s="8">
        <v>16</v>
      </c>
      <c r="H4" s="8">
        <v>6</v>
      </c>
      <c r="I4" s="8">
        <v>3</v>
      </c>
      <c r="J4" s="8">
        <v>2</v>
      </c>
      <c r="K4" s="8">
        <v>3</v>
      </c>
      <c r="L4" s="8">
        <v>10</v>
      </c>
      <c r="M4" s="8">
        <v>13</v>
      </c>
      <c r="N4" s="8">
        <v>12</v>
      </c>
      <c r="O4" s="8">
        <v>14</v>
      </c>
      <c r="P4" s="8">
        <v>4</v>
      </c>
      <c r="Q4" s="8">
        <v>4</v>
      </c>
      <c r="R4" s="8">
        <v>2</v>
      </c>
      <c r="S4" s="8">
        <v>3</v>
      </c>
      <c r="T4" s="8">
        <v>4</v>
      </c>
      <c r="U4" s="8">
        <v>5</v>
      </c>
      <c r="V4" s="8">
        <v>2</v>
      </c>
      <c r="W4" s="8">
        <v>2</v>
      </c>
      <c r="X4" s="9">
        <f t="shared" si="0"/>
        <v>195</v>
      </c>
    </row>
    <row r="5" spans="1:24" s="15" customFormat="1" ht="15.5" x14ac:dyDescent="0.35">
      <c r="A5" s="11" t="s">
        <v>28</v>
      </c>
      <c r="B5" s="12" t="s">
        <v>25</v>
      </c>
      <c r="C5" s="12" t="s">
        <v>25</v>
      </c>
      <c r="D5" s="16">
        <v>5</v>
      </c>
      <c r="E5" s="16">
        <v>16</v>
      </c>
      <c r="F5" s="13">
        <v>33</v>
      </c>
      <c r="G5" s="13">
        <v>48</v>
      </c>
      <c r="H5" s="13">
        <v>33</v>
      </c>
      <c r="I5" s="13">
        <v>23</v>
      </c>
      <c r="J5" s="13">
        <v>21</v>
      </c>
      <c r="K5" s="13">
        <v>18</v>
      </c>
      <c r="L5" s="13">
        <v>16</v>
      </c>
      <c r="M5" s="13">
        <v>18</v>
      </c>
      <c r="N5" s="13">
        <v>13</v>
      </c>
      <c r="O5" s="13">
        <v>10</v>
      </c>
      <c r="P5" s="13">
        <v>6</v>
      </c>
      <c r="Q5" s="13">
        <v>14</v>
      </c>
      <c r="R5" s="13">
        <v>8</v>
      </c>
      <c r="S5" s="13">
        <v>5</v>
      </c>
      <c r="T5" s="13">
        <v>8</v>
      </c>
      <c r="U5" s="13">
        <v>11</v>
      </c>
      <c r="V5" s="13">
        <v>10</v>
      </c>
      <c r="W5" s="13">
        <v>1</v>
      </c>
      <c r="X5" s="14">
        <f t="shared" si="0"/>
        <v>317</v>
      </c>
    </row>
    <row r="6" spans="1:24" s="10" customFormat="1" ht="15.5" x14ac:dyDescent="0.35">
      <c r="A6" s="5" t="s">
        <v>29</v>
      </c>
      <c r="B6" s="6" t="s">
        <v>25</v>
      </c>
      <c r="C6" s="7">
        <v>6</v>
      </c>
      <c r="D6" s="7">
        <v>19</v>
      </c>
      <c r="E6" s="7">
        <v>31</v>
      </c>
      <c r="F6" s="8">
        <v>46</v>
      </c>
      <c r="G6" s="8">
        <v>94</v>
      </c>
      <c r="H6" s="8">
        <v>71</v>
      </c>
      <c r="I6" s="8">
        <f>44+5</f>
        <v>49</v>
      </c>
      <c r="J6" s="8">
        <v>45</v>
      </c>
      <c r="K6" s="8">
        <v>44</v>
      </c>
      <c r="L6" s="8">
        <v>42</v>
      </c>
      <c r="M6" s="8">
        <v>69</v>
      </c>
      <c r="N6" s="8">
        <v>38</v>
      </c>
      <c r="O6" s="8">
        <v>19</v>
      </c>
      <c r="P6" s="8">
        <v>11</v>
      </c>
      <c r="Q6" s="8">
        <v>7</v>
      </c>
      <c r="R6" s="8">
        <v>0</v>
      </c>
      <c r="S6" s="8">
        <v>3</v>
      </c>
      <c r="T6" s="8">
        <v>3</v>
      </c>
      <c r="U6" s="8">
        <v>1</v>
      </c>
      <c r="V6" s="8">
        <v>2</v>
      </c>
      <c r="W6" s="8">
        <v>3</v>
      </c>
      <c r="X6" s="9">
        <f t="shared" si="0"/>
        <v>603</v>
      </c>
    </row>
    <row r="7" spans="1:24" s="15" customFormat="1" ht="15.5" x14ac:dyDescent="0.35">
      <c r="A7" s="11" t="s">
        <v>30</v>
      </c>
      <c r="B7" s="12" t="s">
        <v>25</v>
      </c>
      <c r="C7" s="12" t="s">
        <v>25</v>
      </c>
      <c r="D7" s="12" t="s">
        <v>25</v>
      </c>
      <c r="E7" s="12" t="s">
        <v>25</v>
      </c>
      <c r="F7" s="12" t="s">
        <v>25</v>
      </c>
      <c r="G7" s="12" t="s">
        <v>25</v>
      </c>
      <c r="H7" s="12" t="s">
        <v>25</v>
      </c>
      <c r="I7" s="12" t="s">
        <v>25</v>
      </c>
      <c r="J7" s="12" t="s">
        <v>25</v>
      </c>
      <c r="K7" s="12" t="s">
        <v>25</v>
      </c>
      <c r="L7" s="12" t="s">
        <v>25</v>
      </c>
      <c r="M7" s="12" t="s">
        <v>25</v>
      </c>
      <c r="N7" s="12" t="s">
        <v>25</v>
      </c>
      <c r="O7" s="12">
        <v>0</v>
      </c>
      <c r="P7" s="12">
        <v>0</v>
      </c>
      <c r="Q7" s="17">
        <v>1</v>
      </c>
      <c r="R7" s="18">
        <v>0</v>
      </c>
      <c r="S7" s="18">
        <v>2</v>
      </c>
      <c r="T7" s="18">
        <v>2</v>
      </c>
      <c r="U7" s="18">
        <v>0</v>
      </c>
      <c r="V7" s="18">
        <v>0</v>
      </c>
      <c r="W7" s="18">
        <v>0</v>
      </c>
      <c r="X7" s="14">
        <f t="shared" si="0"/>
        <v>5</v>
      </c>
    </row>
    <row r="8" spans="1:24" s="10" customFormat="1" ht="15.5" x14ac:dyDescent="0.35">
      <c r="A8" s="5" t="s">
        <v>31</v>
      </c>
      <c r="B8" s="6" t="s">
        <v>25</v>
      </c>
      <c r="C8" s="7">
        <v>22</v>
      </c>
      <c r="D8" s="7">
        <v>152</v>
      </c>
      <c r="E8" s="7">
        <v>136</v>
      </c>
      <c r="F8" s="8">
        <v>162</v>
      </c>
      <c r="G8" s="8">
        <v>262</v>
      </c>
      <c r="H8" s="8">
        <v>239</v>
      </c>
      <c r="I8" s="8">
        <f>167+15</f>
        <v>182</v>
      </c>
      <c r="J8" s="8">
        <v>130</v>
      </c>
      <c r="K8" s="8">
        <v>140</v>
      </c>
      <c r="L8" s="8">
        <v>145</v>
      </c>
      <c r="M8" s="8">
        <v>149</v>
      </c>
      <c r="N8" s="8">
        <v>128</v>
      </c>
      <c r="O8" s="8">
        <v>259</v>
      </c>
      <c r="P8" s="8">
        <v>195</v>
      </c>
      <c r="Q8" s="8">
        <v>144</v>
      </c>
      <c r="R8" s="8">
        <v>94</v>
      </c>
      <c r="S8" s="8">
        <v>111</v>
      </c>
      <c r="T8" s="8">
        <v>104</v>
      </c>
      <c r="U8" s="8">
        <v>106</v>
      </c>
      <c r="V8" s="8">
        <v>91</v>
      </c>
      <c r="W8" s="8">
        <v>31</v>
      </c>
      <c r="X8" s="9">
        <f t="shared" si="0"/>
        <v>2982</v>
      </c>
    </row>
    <row r="9" spans="1:24" s="15" customFormat="1" ht="15.5" x14ac:dyDescent="0.35">
      <c r="A9" s="11" t="s">
        <v>32</v>
      </c>
      <c r="B9" s="16">
        <v>14</v>
      </c>
      <c r="C9" s="16">
        <v>49</v>
      </c>
      <c r="D9" s="16">
        <v>84</v>
      </c>
      <c r="E9" s="16">
        <v>75</v>
      </c>
      <c r="F9" s="13">
        <v>47</v>
      </c>
      <c r="G9" s="13">
        <v>45</v>
      </c>
      <c r="H9" s="13">
        <v>40</v>
      </c>
      <c r="I9" s="13">
        <v>23</v>
      </c>
      <c r="J9" s="13">
        <v>12</v>
      </c>
      <c r="K9" s="13">
        <v>24</v>
      </c>
      <c r="L9" s="13">
        <v>37</v>
      </c>
      <c r="M9" s="13">
        <v>10</v>
      </c>
      <c r="N9" s="13">
        <v>11</v>
      </c>
      <c r="O9" s="13">
        <v>4</v>
      </c>
      <c r="P9" s="13">
        <v>4</v>
      </c>
      <c r="Q9" s="13">
        <v>1</v>
      </c>
      <c r="R9" s="13">
        <v>4</v>
      </c>
      <c r="S9" s="13">
        <v>2</v>
      </c>
      <c r="T9" s="13">
        <v>0</v>
      </c>
      <c r="U9" s="13">
        <v>0</v>
      </c>
      <c r="V9" s="13">
        <v>1</v>
      </c>
      <c r="W9" s="13">
        <v>0</v>
      </c>
      <c r="X9" s="14">
        <f t="shared" si="0"/>
        <v>487</v>
      </c>
    </row>
    <row r="10" spans="1:24" s="10" customFormat="1" ht="15.5" x14ac:dyDescent="0.35">
      <c r="A10" s="5" t="s">
        <v>33</v>
      </c>
      <c r="B10" s="6" t="s">
        <v>25</v>
      </c>
      <c r="C10" s="6" t="s">
        <v>25</v>
      </c>
      <c r="D10" s="6" t="s">
        <v>25</v>
      </c>
      <c r="E10" s="7">
        <v>16</v>
      </c>
      <c r="F10" s="8">
        <v>28</v>
      </c>
      <c r="G10" s="8">
        <v>73</v>
      </c>
      <c r="H10" s="8">
        <v>59</v>
      </c>
      <c r="I10" s="8">
        <f>21+9</f>
        <v>30</v>
      </c>
      <c r="J10" s="8">
        <v>30</v>
      </c>
      <c r="K10" s="8">
        <v>37</v>
      </c>
      <c r="L10" s="8">
        <v>89</v>
      </c>
      <c r="M10" s="8">
        <v>22</v>
      </c>
      <c r="N10" s="8">
        <v>31</v>
      </c>
      <c r="O10" s="8">
        <v>21</v>
      </c>
      <c r="P10" s="8">
        <v>15</v>
      </c>
      <c r="Q10" s="8">
        <v>8</v>
      </c>
      <c r="R10" s="8">
        <v>15</v>
      </c>
      <c r="S10" s="8">
        <v>13</v>
      </c>
      <c r="T10" s="8">
        <v>15</v>
      </c>
      <c r="U10" s="8">
        <v>20</v>
      </c>
      <c r="V10" s="8">
        <v>33</v>
      </c>
      <c r="W10" s="8">
        <v>5</v>
      </c>
      <c r="X10" s="9">
        <f t="shared" si="0"/>
        <v>560</v>
      </c>
    </row>
    <row r="11" spans="1:24" s="15" customFormat="1" ht="15.5" x14ac:dyDescent="0.35">
      <c r="A11" s="11" t="s">
        <v>34</v>
      </c>
      <c r="B11" s="12" t="s">
        <v>25</v>
      </c>
      <c r="C11" s="12" t="s">
        <v>25</v>
      </c>
      <c r="D11" s="12" t="s">
        <v>25</v>
      </c>
      <c r="E11" s="12" t="s">
        <v>25</v>
      </c>
      <c r="F11" s="13">
        <v>143</v>
      </c>
      <c r="G11" s="13">
        <v>182</v>
      </c>
      <c r="H11" s="13">
        <v>159</v>
      </c>
      <c r="I11" s="13">
        <f>130+12</f>
        <v>142</v>
      </c>
      <c r="J11" s="13">
        <v>107</v>
      </c>
      <c r="K11" s="13">
        <v>155</v>
      </c>
      <c r="L11" s="13">
        <v>156</v>
      </c>
      <c r="M11" s="13">
        <v>151</v>
      </c>
      <c r="N11" s="13">
        <v>132</v>
      </c>
      <c r="O11" s="13">
        <v>74</v>
      </c>
      <c r="P11" s="13">
        <v>55</v>
      </c>
      <c r="Q11" s="13">
        <v>26</v>
      </c>
      <c r="R11" s="13">
        <v>25</v>
      </c>
      <c r="S11" s="13">
        <v>25</v>
      </c>
      <c r="T11" s="13">
        <v>29</v>
      </c>
      <c r="U11" s="13">
        <v>38</v>
      </c>
      <c r="V11" s="13">
        <v>61</v>
      </c>
      <c r="W11" s="13">
        <v>17</v>
      </c>
      <c r="X11" s="14">
        <f t="shared" si="0"/>
        <v>1677</v>
      </c>
    </row>
    <row r="12" spans="1:24" s="10" customFormat="1" ht="15.5" x14ac:dyDescent="0.35">
      <c r="A12" s="5" t="s">
        <v>35</v>
      </c>
      <c r="B12" s="6" t="s">
        <v>25</v>
      </c>
      <c r="C12" s="6" t="s">
        <v>25</v>
      </c>
      <c r="D12" s="6" t="s">
        <v>25</v>
      </c>
      <c r="E12" s="7">
        <v>4</v>
      </c>
      <c r="F12" s="8">
        <v>3</v>
      </c>
      <c r="G12" s="8">
        <v>4</v>
      </c>
      <c r="H12" s="8">
        <v>37</v>
      </c>
      <c r="I12" s="8">
        <v>0</v>
      </c>
      <c r="J12" s="8">
        <v>0</v>
      </c>
      <c r="K12" s="8">
        <v>0</v>
      </c>
      <c r="L12" s="8">
        <v>0</v>
      </c>
      <c r="M12" s="8">
        <v>3</v>
      </c>
      <c r="N12" s="8">
        <v>1</v>
      </c>
      <c r="O12" s="8">
        <v>0</v>
      </c>
      <c r="P12" s="8">
        <v>2</v>
      </c>
      <c r="Q12" s="8">
        <v>5</v>
      </c>
      <c r="R12" s="8">
        <v>0</v>
      </c>
      <c r="S12" s="8">
        <v>0</v>
      </c>
      <c r="T12" s="8">
        <v>1</v>
      </c>
      <c r="U12" s="8">
        <v>0</v>
      </c>
      <c r="V12" s="8">
        <v>2</v>
      </c>
      <c r="W12" s="8">
        <v>0</v>
      </c>
      <c r="X12" s="9">
        <f t="shared" si="0"/>
        <v>62</v>
      </c>
    </row>
    <row r="13" spans="1:24" s="15" customFormat="1" ht="15.5" x14ac:dyDescent="0.35">
      <c r="A13" s="11" t="s">
        <v>36</v>
      </c>
      <c r="B13" s="12" t="s">
        <v>25</v>
      </c>
      <c r="C13" s="16">
        <v>105</v>
      </c>
      <c r="D13" s="16">
        <v>306</v>
      </c>
      <c r="E13" s="16">
        <v>292</v>
      </c>
      <c r="F13" s="13">
        <v>370</v>
      </c>
      <c r="G13" s="13">
        <v>436</v>
      </c>
      <c r="H13" s="13">
        <v>326</v>
      </c>
      <c r="I13" s="13">
        <f>208+20</f>
        <v>228</v>
      </c>
      <c r="J13" s="13">
        <v>173</v>
      </c>
      <c r="K13" s="13">
        <v>111</v>
      </c>
      <c r="L13" s="13">
        <v>79</v>
      </c>
      <c r="M13" s="13">
        <v>102</v>
      </c>
      <c r="N13" s="13">
        <v>93</v>
      </c>
      <c r="O13" s="13">
        <v>85</v>
      </c>
      <c r="P13" s="13">
        <v>51</v>
      </c>
      <c r="Q13" s="13">
        <v>24</v>
      </c>
      <c r="R13" s="13">
        <v>25</v>
      </c>
      <c r="S13" s="13">
        <v>23</v>
      </c>
      <c r="T13" s="13">
        <v>29</v>
      </c>
      <c r="U13" s="13">
        <v>24</v>
      </c>
      <c r="V13" s="13">
        <v>24</v>
      </c>
      <c r="W13" s="13">
        <v>10</v>
      </c>
      <c r="X13" s="14">
        <f t="shared" si="0"/>
        <v>2916</v>
      </c>
    </row>
    <row r="14" spans="1:24" s="10" customFormat="1" ht="15.5" x14ac:dyDescent="0.35">
      <c r="A14" s="5" t="s">
        <v>37</v>
      </c>
      <c r="B14" s="6" t="s">
        <v>25</v>
      </c>
      <c r="C14" s="6" t="s">
        <v>25</v>
      </c>
      <c r="D14" s="7">
        <v>4</v>
      </c>
      <c r="E14" s="7">
        <v>5</v>
      </c>
      <c r="F14" s="8">
        <v>6</v>
      </c>
      <c r="G14" s="8">
        <v>9</v>
      </c>
      <c r="H14" s="8">
        <v>29</v>
      </c>
      <c r="I14" s="8">
        <v>14</v>
      </c>
      <c r="J14" s="8">
        <v>15</v>
      </c>
      <c r="K14" s="8">
        <v>8</v>
      </c>
      <c r="L14" s="8">
        <v>36</v>
      </c>
      <c r="M14" s="8">
        <v>33</v>
      </c>
      <c r="N14" s="8">
        <v>29</v>
      </c>
      <c r="O14" s="8">
        <v>25</v>
      </c>
      <c r="P14" s="8">
        <v>33</v>
      </c>
      <c r="Q14" s="8">
        <v>15</v>
      </c>
      <c r="R14" s="8">
        <v>1</v>
      </c>
      <c r="S14" s="8">
        <v>0</v>
      </c>
      <c r="T14" s="8">
        <v>1</v>
      </c>
      <c r="U14" s="8">
        <v>11</v>
      </c>
      <c r="V14" s="8">
        <v>10</v>
      </c>
      <c r="W14" s="8">
        <v>0</v>
      </c>
      <c r="X14" s="9">
        <f t="shared" si="0"/>
        <v>284</v>
      </c>
    </row>
    <row r="15" spans="1:24" s="15" customFormat="1" ht="15.5" x14ac:dyDescent="0.35">
      <c r="A15" s="11" t="s">
        <v>38</v>
      </c>
      <c r="B15" s="12" t="s">
        <v>25</v>
      </c>
      <c r="C15" s="12" t="s">
        <v>25</v>
      </c>
      <c r="D15" s="12" t="s">
        <v>25</v>
      </c>
      <c r="E15" s="16">
        <v>9</v>
      </c>
      <c r="F15" s="13">
        <v>6</v>
      </c>
      <c r="G15" s="13">
        <v>13</v>
      </c>
      <c r="H15" s="13">
        <v>15</v>
      </c>
      <c r="I15" s="13">
        <v>11</v>
      </c>
      <c r="J15" s="13">
        <v>22</v>
      </c>
      <c r="K15" s="13">
        <v>14</v>
      </c>
      <c r="L15" s="13">
        <v>20</v>
      </c>
      <c r="M15" s="13">
        <v>41</v>
      </c>
      <c r="N15" s="13">
        <v>25</v>
      </c>
      <c r="O15" s="13">
        <v>21</v>
      </c>
      <c r="P15" s="13">
        <v>8</v>
      </c>
      <c r="Q15" s="13">
        <v>3</v>
      </c>
      <c r="R15" s="13">
        <v>2</v>
      </c>
      <c r="S15" s="13">
        <v>1</v>
      </c>
      <c r="T15" s="13">
        <v>1</v>
      </c>
      <c r="U15" s="13">
        <v>1</v>
      </c>
      <c r="V15" s="13">
        <v>0</v>
      </c>
      <c r="W15" s="13">
        <v>1</v>
      </c>
      <c r="X15" s="14">
        <f t="shared" si="0"/>
        <v>214</v>
      </c>
    </row>
    <row r="16" spans="1:24" s="10" customFormat="1" ht="15.5" x14ac:dyDescent="0.35">
      <c r="A16" s="5" t="s">
        <v>39</v>
      </c>
      <c r="B16" s="6" t="s">
        <v>25</v>
      </c>
      <c r="C16" s="7">
        <v>41</v>
      </c>
      <c r="D16" s="7">
        <v>72</v>
      </c>
      <c r="E16" s="7">
        <v>69</v>
      </c>
      <c r="F16" s="8">
        <v>92</v>
      </c>
      <c r="G16" s="8">
        <v>159</v>
      </c>
      <c r="H16" s="8">
        <v>162</v>
      </c>
      <c r="I16" s="8">
        <f>97+5</f>
        <v>102</v>
      </c>
      <c r="J16" s="8">
        <v>66</v>
      </c>
      <c r="K16" s="8">
        <v>70</v>
      </c>
      <c r="L16" s="8">
        <v>99</v>
      </c>
      <c r="M16" s="8">
        <v>106</v>
      </c>
      <c r="N16" s="8">
        <v>100</v>
      </c>
      <c r="O16" s="8">
        <v>72</v>
      </c>
      <c r="P16" s="8">
        <v>40</v>
      </c>
      <c r="Q16" s="8">
        <v>23</v>
      </c>
      <c r="R16" s="8">
        <v>27</v>
      </c>
      <c r="S16" s="8">
        <v>26</v>
      </c>
      <c r="T16" s="8">
        <v>21</v>
      </c>
      <c r="U16" s="8">
        <v>39</v>
      </c>
      <c r="V16" s="8">
        <v>40</v>
      </c>
      <c r="W16" s="8">
        <v>13</v>
      </c>
      <c r="X16" s="9">
        <f t="shared" si="0"/>
        <v>1439</v>
      </c>
    </row>
    <row r="17" spans="1:24" s="15" customFormat="1" ht="15.5" x14ac:dyDescent="0.35">
      <c r="A17" s="11" t="s">
        <v>40</v>
      </c>
      <c r="B17" s="12" t="s">
        <v>25</v>
      </c>
      <c r="C17" s="12" t="s">
        <v>25</v>
      </c>
      <c r="D17" s="12" t="s">
        <v>25</v>
      </c>
      <c r="E17" s="12" t="s">
        <v>25</v>
      </c>
      <c r="F17" s="13">
        <v>4</v>
      </c>
      <c r="G17" s="13">
        <v>13</v>
      </c>
      <c r="H17" s="13">
        <v>5</v>
      </c>
      <c r="I17" s="13">
        <v>2</v>
      </c>
      <c r="J17" s="13">
        <v>0</v>
      </c>
      <c r="K17" s="13">
        <v>2</v>
      </c>
      <c r="L17" s="13">
        <v>7</v>
      </c>
      <c r="M17" s="13">
        <v>8</v>
      </c>
      <c r="N17" s="13">
        <v>3</v>
      </c>
      <c r="O17" s="13">
        <v>5</v>
      </c>
      <c r="P17" s="13">
        <v>3</v>
      </c>
      <c r="Q17" s="13">
        <v>3</v>
      </c>
      <c r="R17" s="13">
        <v>3</v>
      </c>
      <c r="S17" s="13">
        <v>5</v>
      </c>
      <c r="T17" s="13">
        <v>6</v>
      </c>
      <c r="U17" s="13">
        <v>3</v>
      </c>
      <c r="V17" s="13">
        <v>5</v>
      </c>
      <c r="W17" s="13">
        <v>2</v>
      </c>
      <c r="X17" s="14">
        <f t="shared" si="0"/>
        <v>79</v>
      </c>
    </row>
    <row r="18" spans="1:24" s="10" customFormat="1" ht="15.5" x14ac:dyDescent="0.35">
      <c r="A18" s="5" t="s">
        <v>41</v>
      </c>
      <c r="B18" s="6" t="s">
        <v>25</v>
      </c>
      <c r="C18" s="6" t="s">
        <v>25</v>
      </c>
      <c r="D18" s="7">
        <v>8</v>
      </c>
      <c r="E18" s="7">
        <v>33</v>
      </c>
      <c r="F18" s="8">
        <v>51</v>
      </c>
      <c r="G18" s="8">
        <v>64</v>
      </c>
      <c r="H18" s="8">
        <v>43</v>
      </c>
      <c r="I18" s="8">
        <v>18</v>
      </c>
      <c r="J18" s="8">
        <v>41</v>
      </c>
      <c r="K18" s="8">
        <v>28</v>
      </c>
      <c r="L18" s="8">
        <v>26</v>
      </c>
      <c r="M18" s="8">
        <v>41</v>
      </c>
      <c r="N18" s="8">
        <v>27</v>
      </c>
      <c r="O18" s="8">
        <v>25</v>
      </c>
      <c r="P18" s="8">
        <v>17</v>
      </c>
      <c r="Q18" s="8">
        <v>14</v>
      </c>
      <c r="R18" s="8">
        <v>13</v>
      </c>
      <c r="S18" s="8">
        <v>7</v>
      </c>
      <c r="T18" s="8">
        <v>6</v>
      </c>
      <c r="U18" s="8">
        <v>9</v>
      </c>
      <c r="V18" s="8">
        <v>11</v>
      </c>
      <c r="W18" s="8">
        <v>9</v>
      </c>
      <c r="X18" s="9">
        <f t="shared" si="0"/>
        <v>491</v>
      </c>
    </row>
    <row r="19" spans="1:24" s="15" customFormat="1" ht="15.5" x14ac:dyDescent="0.35">
      <c r="A19" s="11" t="s">
        <v>42</v>
      </c>
      <c r="B19" s="12" t="s">
        <v>25</v>
      </c>
      <c r="C19" s="12" t="s">
        <v>25</v>
      </c>
      <c r="D19" s="12" t="s">
        <v>25</v>
      </c>
      <c r="E19" s="16">
        <v>3</v>
      </c>
      <c r="F19" s="13">
        <v>17</v>
      </c>
      <c r="G19" s="13">
        <v>34</v>
      </c>
      <c r="H19" s="13">
        <v>15</v>
      </c>
      <c r="I19" s="13">
        <v>6</v>
      </c>
      <c r="J19" s="13">
        <v>11</v>
      </c>
      <c r="K19" s="13">
        <v>5</v>
      </c>
      <c r="L19" s="13">
        <v>19</v>
      </c>
      <c r="M19" s="13">
        <v>4</v>
      </c>
      <c r="N19" s="13">
        <v>2</v>
      </c>
      <c r="O19" s="13">
        <v>2</v>
      </c>
      <c r="P19" s="13">
        <v>0</v>
      </c>
      <c r="Q19" s="13">
        <v>2</v>
      </c>
      <c r="R19" s="13">
        <v>2</v>
      </c>
      <c r="S19" s="13">
        <v>0</v>
      </c>
      <c r="T19" s="13">
        <v>4</v>
      </c>
      <c r="U19" s="13">
        <v>3</v>
      </c>
      <c r="V19" s="13">
        <v>0</v>
      </c>
      <c r="W19" s="13">
        <v>1</v>
      </c>
      <c r="X19" s="14">
        <f t="shared" si="0"/>
        <v>130</v>
      </c>
    </row>
    <row r="20" spans="1:24" s="10" customFormat="1" ht="15.5" x14ac:dyDescent="0.35">
      <c r="A20" s="5" t="s">
        <v>43</v>
      </c>
      <c r="B20" s="6" t="s">
        <v>25</v>
      </c>
      <c r="C20" s="6" t="s">
        <v>25</v>
      </c>
      <c r="D20" s="6" t="s">
        <v>25</v>
      </c>
      <c r="E20" s="7">
        <v>401</v>
      </c>
      <c r="F20" s="8">
        <v>667</v>
      </c>
      <c r="G20" s="8">
        <v>1165</v>
      </c>
      <c r="H20" s="8">
        <v>1065</v>
      </c>
      <c r="I20" s="8">
        <f>987+96</f>
        <v>1083</v>
      </c>
      <c r="J20" s="8">
        <v>998</v>
      </c>
      <c r="K20" s="8">
        <v>987</v>
      </c>
      <c r="L20" s="8">
        <v>873</v>
      </c>
      <c r="M20" s="8">
        <v>1153</v>
      </c>
      <c r="N20" s="8">
        <v>1050</v>
      </c>
      <c r="O20" s="8">
        <v>1157</v>
      </c>
      <c r="P20" s="8">
        <v>703</v>
      </c>
      <c r="Q20" s="8">
        <v>509</v>
      </c>
      <c r="R20" s="8">
        <v>567</v>
      </c>
      <c r="S20" s="8">
        <v>554</v>
      </c>
      <c r="T20" s="8">
        <v>453</v>
      </c>
      <c r="U20" s="8">
        <v>436</v>
      </c>
      <c r="V20" s="8">
        <v>406</v>
      </c>
      <c r="W20" s="8">
        <v>132</v>
      </c>
      <c r="X20" s="9">
        <f t="shared" si="0"/>
        <v>14359</v>
      </c>
    </row>
    <row r="21" spans="1:24" s="15" customFormat="1" ht="15.5" x14ac:dyDescent="0.35">
      <c r="A21" s="11" t="s">
        <v>44</v>
      </c>
      <c r="B21" s="12" t="s">
        <v>25</v>
      </c>
      <c r="C21" s="12" t="s">
        <v>25</v>
      </c>
      <c r="D21" s="12" t="s">
        <v>25</v>
      </c>
      <c r="E21" s="12" t="s">
        <v>25</v>
      </c>
      <c r="F21" s="19" t="s">
        <v>25</v>
      </c>
      <c r="G21" s="13">
        <v>0</v>
      </c>
      <c r="H21" s="13">
        <v>2</v>
      </c>
      <c r="I21" s="13">
        <v>2</v>
      </c>
      <c r="J21" s="13">
        <v>2</v>
      </c>
      <c r="K21" s="13">
        <v>3</v>
      </c>
      <c r="L21" s="13">
        <v>12</v>
      </c>
      <c r="M21" s="13">
        <v>5</v>
      </c>
      <c r="N21" s="13">
        <v>7</v>
      </c>
      <c r="O21" s="13">
        <v>3</v>
      </c>
      <c r="P21" s="13">
        <v>7</v>
      </c>
      <c r="Q21" s="13">
        <v>5</v>
      </c>
      <c r="R21" s="13">
        <v>6</v>
      </c>
      <c r="S21" s="13">
        <v>10</v>
      </c>
      <c r="T21" s="13">
        <v>6</v>
      </c>
      <c r="U21" s="13">
        <v>7</v>
      </c>
      <c r="V21" s="13">
        <v>14</v>
      </c>
      <c r="W21" s="13">
        <v>2</v>
      </c>
      <c r="X21" s="14">
        <f t="shared" si="0"/>
        <v>93</v>
      </c>
    </row>
    <row r="22" spans="1:24" s="10" customFormat="1" ht="15.5" x14ac:dyDescent="0.35">
      <c r="A22" s="5" t="s">
        <v>45</v>
      </c>
      <c r="B22" s="6" t="s">
        <v>25</v>
      </c>
      <c r="C22" s="7">
        <v>692</v>
      </c>
      <c r="D22" s="7">
        <v>887</v>
      </c>
      <c r="E22" s="7">
        <v>773</v>
      </c>
      <c r="F22" s="8">
        <v>824</v>
      </c>
      <c r="G22" s="8">
        <v>885</v>
      </c>
      <c r="H22" s="8">
        <v>635</v>
      </c>
      <c r="I22" s="8">
        <f>347+25</f>
        <v>372</v>
      </c>
      <c r="J22" s="8">
        <v>267</v>
      </c>
      <c r="K22" s="8">
        <v>225</v>
      </c>
      <c r="L22" s="8">
        <v>200</v>
      </c>
      <c r="M22" s="8">
        <v>245</v>
      </c>
      <c r="N22" s="8">
        <v>232</v>
      </c>
      <c r="O22" s="8">
        <v>464</v>
      </c>
      <c r="P22" s="8">
        <v>159</v>
      </c>
      <c r="Q22" s="8">
        <v>76</v>
      </c>
      <c r="R22" s="8">
        <v>58</v>
      </c>
      <c r="S22" s="8">
        <v>49</v>
      </c>
      <c r="T22" s="8">
        <v>53</v>
      </c>
      <c r="U22" s="8">
        <v>38</v>
      </c>
      <c r="V22" s="8">
        <v>47</v>
      </c>
      <c r="W22" s="8">
        <v>20</v>
      </c>
      <c r="X22" s="9">
        <f t="shared" si="0"/>
        <v>7201</v>
      </c>
    </row>
    <row r="23" spans="1:24" s="15" customFormat="1" ht="15.5" x14ac:dyDescent="0.35">
      <c r="A23" s="11" t="s">
        <v>46</v>
      </c>
      <c r="B23" s="12" t="s">
        <v>25</v>
      </c>
      <c r="C23" s="12" t="s">
        <v>25</v>
      </c>
      <c r="D23" s="12" t="s">
        <v>25</v>
      </c>
      <c r="E23" s="12" t="s">
        <v>25</v>
      </c>
      <c r="F23" s="12" t="s">
        <v>25</v>
      </c>
      <c r="G23" s="13">
        <v>0</v>
      </c>
      <c r="H23" s="13">
        <v>4</v>
      </c>
      <c r="I23" s="13">
        <v>0</v>
      </c>
      <c r="J23" s="13">
        <v>1</v>
      </c>
      <c r="K23" s="13">
        <v>1</v>
      </c>
      <c r="L23" s="13">
        <v>69</v>
      </c>
      <c r="M23" s="13">
        <v>8</v>
      </c>
      <c r="N23" s="13">
        <v>7</v>
      </c>
      <c r="O23" s="13">
        <v>7</v>
      </c>
      <c r="P23" s="13">
        <v>7</v>
      </c>
      <c r="Q23" s="13">
        <v>11</v>
      </c>
      <c r="R23" s="13">
        <v>3</v>
      </c>
      <c r="S23" s="13">
        <v>4</v>
      </c>
      <c r="T23" s="13">
        <v>0</v>
      </c>
      <c r="U23" s="13">
        <v>1</v>
      </c>
      <c r="V23" s="13">
        <v>3</v>
      </c>
      <c r="W23" s="13">
        <v>0</v>
      </c>
      <c r="X23" s="14">
        <f t="shared" si="0"/>
        <v>126</v>
      </c>
    </row>
    <row r="24" spans="1:24" s="10" customFormat="1" ht="15.5" x14ac:dyDescent="0.35">
      <c r="A24" s="5" t="s">
        <v>47</v>
      </c>
      <c r="B24" s="7">
        <v>67</v>
      </c>
      <c r="C24" s="7">
        <v>428</v>
      </c>
      <c r="D24" s="7">
        <v>683</v>
      </c>
      <c r="E24" s="7">
        <v>614</v>
      </c>
      <c r="F24" s="8">
        <v>292</v>
      </c>
      <c r="G24" s="8">
        <v>280</v>
      </c>
      <c r="H24" s="8">
        <v>171</v>
      </c>
      <c r="I24" s="8">
        <f>101+10</f>
        <v>111</v>
      </c>
      <c r="J24" s="8">
        <v>69</v>
      </c>
      <c r="K24" s="8">
        <v>74</v>
      </c>
      <c r="L24" s="8">
        <v>38</v>
      </c>
      <c r="M24" s="8">
        <v>25</v>
      </c>
      <c r="N24" s="8">
        <v>15</v>
      </c>
      <c r="O24" s="8">
        <v>49</v>
      </c>
      <c r="P24" s="8">
        <v>26</v>
      </c>
      <c r="Q24" s="8">
        <v>24</v>
      </c>
      <c r="R24" s="8">
        <v>28</v>
      </c>
      <c r="S24" s="8">
        <v>20</v>
      </c>
      <c r="T24" s="8">
        <v>15</v>
      </c>
      <c r="U24" s="8">
        <v>18</v>
      </c>
      <c r="V24" s="8">
        <v>17</v>
      </c>
      <c r="W24" s="8">
        <v>2</v>
      </c>
      <c r="X24" s="9">
        <f t="shared" si="0"/>
        <v>3066</v>
      </c>
    </row>
    <row r="25" spans="1:24" s="15" customFormat="1" ht="15.5" x14ac:dyDescent="0.35">
      <c r="A25" s="11" t="s">
        <v>48</v>
      </c>
      <c r="B25" s="12" t="s">
        <v>25</v>
      </c>
      <c r="C25" s="12" t="s">
        <v>25</v>
      </c>
      <c r="D25" s="16">
        <v>4</v>
      </c>
      <c r="E25" s="16">
        <v>17</v>
      </c>
      <c r="F25" s="13">
        <v>17</v>
      </c>
      <c r="G25" s="13">
        <v>29</v>
      </c>
      <c r="H25" s="13">
        <v>22</v>
      </c>
      <c r="I25" s="13">
        <v>26</v>
      </c>
      <c r="J25" s="13">
        <v>20</v>
      </c>
      <c r="K25" s="13">
        <v>33</v>
      </c>
      <c r="L25" s="13">
        <v>45</v>
      </c>
      <c r="M25" s="13">
        <v>41</v>
      </c>
      <c r="N25" s="13">
        <v>24</v>
      </c>
      <c r="O25" s="13">
        <v>32</v>
      </c>
      <c r="P25" s="13">
        <v>15</v>
      </c>
      <c r="Q25" s="13">
        <v>12</v>
      </c>
      <c r="R25" s="13">
        <v>12</v>
      </c>
      <c r="S25" s="13">
        <v>9</v>
      </c>
      <c r="T25" s="13">
        <v>5</v>
      </c>
      <c r="U25" s="13">
        <v>8</v>
      </c>
      <c r="V25" s="13">
        <v>10</v>
      </c>
      <c r="W25" s="13">
        <v>5</v>
      </c>
      <c r="X25" s="14">
        <f t="shared" si="0"/>
        <v>386</v>
      </c>
    </row>
    <row r="26" spans="1:24" s="10" customFormat="1" ht="15.5" x14ac:dyDescent="0.35">
      <c r="A26" s="5" t="s">
        <v>49</v>
      </c>
      <c r="B26" s="6" t="s">
        <v>25</v>
      </c>
      <c r="C26" s="6" t="s">
        <v>25</v>
      </c>
      <c r="D26" s="6" t="s">
        <v>25</v>
      </c>
      <c r="E26" s="6" t="s">
        <v>25</v>
      </c>
      <c r="F26" s="20" t="s">
        <v>25</v>
      </c>
      <c r="G26" s="8">
        <v>7</v>
      </c>
      <c r="H26" s="8">
        <v>0</v>
      </c>
      <c r="I26" s="8">
        <v>0</v>
      </c>
      <c r="J26" s="8">
        <v>0</v>
      </c>
      <c r="K26" s="8">
        <v>0</v>
      </c>
      <c r="L26" s="8">
        <v>5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1</v>
      </c>
      <c r="U26" s="8">
        <v>1</v>
      </c>
      <c r="V26" s="8">
        <v>4</v>
      </c>
      <c r="W26" s="8">
        <v>0</v>
      </c>
      <c r="X26" s="9">
        <f t="shared" si="0"/>
        <v>18</v>
      </c>
    </row>
    <row r="27" spans="1:24" s="15" customFormat="1" ht="15.5" x14ac:dyDescent="0.35">
      <c r="A27" s="11" t="s">
        <v>50</v>
      </c>
      <c r="B27" s="12" t="s">
        <v>25</v>
      </c>
      <c r="C27" s="12" t="s">
        <v>25</v>
      </c>
      <c r="D27" s="12" t="s">
        <v>25</v>
      </c>
      <c r="E27" s="12" t="s">
        <v>25</v>
      </c>
      <c r="F27" s="19" t="s">
        <v>25</v>
      </c>
      <c r="G27" s="13">
        <v>8</v>
      </c>
      <c r="H27" s="13">
        <v>13</v>
      </c>
      <c r="I27" s="13">
        <v>8</v>
      </c>
      <c r="J27" s="13">
        <v>7</v>
      </c>
      <c r="K27" s="13">
        <v>5</v>
      </c>
      <c r="L27" s="13">
        <v>9</v>
      </c>
      <c r="M27" s="13">
        <v>6</v>
      </c>
      <c r="N27" s="13">
        <v>10</v>
      </c>
      <c r="O27" s="13">
        <v>10</v>
      </c>
      <c r="P27" s="13">
        <v>6</v>
      </c>
      <c r="Q27" s="13">
        <v>3</v>
      </c>
      <c r="R27" s="13">
        <v>0</v>
      </c>
      <c r="S27" s="13">
        <v>3</v>
      </c>
      <c r="T27" s="13">
        <v>3</v>
      </c>
      <c r="U27" s="13">
        <v>0</v>
      </c>
      <c r="V27" s="13">
        <v>0</v>
      </c>
      <c r="W27" s="13">
        <v>0</v>
      </c>
      <c r="X27" s="14">
        <f t="shared" si="0"/>
        <v>91</v>
      </c>
    </row>
    <row r="28" spans="1:24" s="10" customFormat="1" ht="15.5" x14ac:dyDescent="0.35">
      <c r="A28" s="5" t="s">
        <v>51</v>
      </c>
      <c r="B28" s="6" t="s">
        <v>25</v>
      </c>
      <c r="C28" s="6" t="s">
        <v>25</v>
      </c>
      <c r="D28" s="6" t="s">
        <v>25</v>
      </c>
      <c r="E28" s="7">
        <v>9</v>
      </c>
      <c r="F28" s="8">
        <v>47</v>
      </c>
      <c r="G28" s="8">
        <v>124</v>
      </c>
      <c r="H28" s="8">
        <v>140</v>
      </c>
      <c r="I28" s="8">
        <f>132+7</f>
        <v>139</v>
      </c>
      <c r="J28" s="8">
        <v>112</v>
      </c>
      <c r="K28" s="8">
        <v>116</v>
      </c>
      <c r="L28" s="8">
        <v>152</v>
      </c>
      <c r="M28" s="8">
        <v>79</v>
      </c>
      <c r="N28" s="8">
        <v>77</v>
      </c>
      <c r="O28" s="8">
        <v>235</v>
      </c>
      <c r="P28" s="8">
        <v>134</v>
      </c>
      <c r="Q28" s="8">
        <v>97</v>
      </c>
      <c r="R28" s="8">
        <v>70</v>
      </c>
      <c r="S28" s="8">
        <v>75</v>
      </c>
      <c r="T28" s="8">
        <v>87</v>
      </c>
      <c r="U28" s="8">
        <v>82</v>
      </c>
      <c r="V28" s="8">
        <v>73</v>
      </c>
      <c r="W28" s="8">
        <v>23</v>
      </c>
      <c r="X28" s="9">
        <f t="shared" si="0"/>
        <v>1871</v>
      </c>
    </row>
    <row r="29" spans="1:24" s="15" customFormat="1" ht="15.5" x14ac:dyDescent="0.35">
      <c r="A29" s="11" t="s">
        <v>52</v>
      </c>
      <c r="B29" s="12" t="s">
        <v>25</v>
      </c>
      <c r="C29" s="16">
        <v>16</v>
      </c>
      <c r="D29" s="16">
        <v>28</v>
      </c>
      <c r="E29" s="16">
        <v>44</v>
      </c>
      <c r="F29" s="13">
        <v>29</v>
      </c>
      <c r="G29" s="13">
        <v>46</v>
      </c>
      <c r="H29" s="13">
        <v>44</v>
      </c>
      <c r="I29" s="13">
        <f>28+4</f>
        <v>32</v>
      </c>
      <c r="J29" s="13">
        <v>24</v>
      </c>
      <c r="K29" s="13">
        <v>30</v>
      </c>
      <c r="L29" s="13">
        <v>35</v>
      </c>
      <c r="M29" s="13">
        <v>31</v>
      </c>
      <c r="N29" s="13">
        <v>16</v>
      </c>
      <c r="O29" s="13">
        <v>15</v>
      </c>
      <c r="P29" s="13">
        <v>8</v>
      </c>
      <c r="Q29" s="13">
        <v>13</v>
      </c>
      <c r="R29" s="13">
        <v>4</v>
      </c>
      <c r="S29" s="13">
        <v>14</v>
      </c>
      <c r="T29" s="13">
        <v>9</v>
      </c>
      <c r="U29" s="13">
        <v>8</v>
      </c>
      <c r="V29" s="13">
        <v>15</v>
      </c>
      <c r="W29" s="13">
        <v>3</v>
      </c>
      <c r="X29" s="14">
        <f t="shared" si="0"/>
        <v>464</v>
      </c>
    </row>
    <row r="30" spans="1:24" s="10" customFormat="1" ht="15.5" x14ac:dyDescent="0.35">
      <c r="A30" s="5" t="s">
        <v>53</v>
      </c>
      <c r="B30" s="6" t="s">
        <v>25</v>
      </c>
      <c r="C30" s="6" t="s">
        <v>25</v>
      </c>
      <c r="D30" s="6" t="s">
        <v>25</v>
      </c>
      <c r="E30" s="6" t="s">
        <v>25</v>
      </c>
      <c r="F30" s="8">
        <v>4</v>
      </c>
      <c r="G30" s="8">
        <v>21</v>
      </c>
      <c r="H30" s="8">
        <v>18</v>
      </c>
      <c r="I30" s="8">
        <v>16</v>
      </c>
      <c r="J30" s="8">
        <v>14</v>
      </c>
      <c r="K30" s="8">
        <v>18</v>
      </c>
      <c r="L30" s="8">
        <v>31</v>
      </c>
      <c r="M30" s="8">
        <v>23</v>
      </c>
      <c r="N30" s="8">
        <v>16</v>
      </c>
      <c r="O30" s="8">
        <v>12</v>
      </c>
      <c r="P30" s="8">
        <v>3</v>
      </c>
      <c r="Q30" s="8">
        <v>4</v>
      </c>
      <c r="R30" s="8">
        <v>7</v>
      </c>
      <c r="S30" s="8">
        <v>10</v>
      </c>
      <c r="T30" s="8">
        <v>11</v>
      </c>
      <c r="U30" s="8">
        <v>6</v>
      </c>
      <c r="V30" s="8">
        <v>10</v>
      </c>
      <c r="W30" s="8">
        <v>2</v>
      </c>
      <c r="X30" s="9">
        <f t="shared" si="0"/>
        <v>226</v>
      </c>
    </row>
    <row r="31" spans="1:24" s="15" customFormat="1" ht="15.5" x14ac:dyDescent="0.35">
      <c r="A31" s="11" t="s">
        <v>54</v>
      </c>
      <c r="B31" s="12" t="s">
        <v>25</v>
      </c>
      <c r="C31" s="12" t="s">
        <v>25</v>
      </c>
      <c r="D31" s="12" t="s">
        <v>25</v>
      </c>
      <c r="E31" s="16">
        <v>114</v>
      </c>
      <c r="F31" s="13">
        <v>269</v>
      </c>
      <c r="G31" s="13">
        <v>558</v>
      </c>
      <c r="H31" s="13">
        <v>461</v>
      </c>
      <c r="I31" s="13">
        <f>324+29</f>
        <v>353</v>
      </c>
      <c r="J31" s="13">
        <v>257</v>
      </c>
      <c r="K31" s="13">
        <v>262</v>
      </c>
      <c r="L31" s="13">
        <v>303</v>
      </c>
      <c r="M31" s="13">
        <v>392</v>
      </c>
      <c r="N31" s="13">
        <v>286</v>
      </c>
      <c r="O31" s="13">
        <v>214</v>
      </c>
      <c r="P31" s="13">
        <v>159</v>
      </c>
      <c r="Q31" s="13">
        <v>131</v>
      </c>
      <c r="R31" s="13">
        <v>164</v>
      </c>
      <c r="S31" s="13">
        <v>167</v>
      </c>
      <c r="T31" s="13">
        <v>147</v>
      </c>
      <c r="U31" s="13">
        <v>143</v>
      </c>
      <c r="V31" s="13">
        <v>141</v>
      </c>
      <c r="W31" s="13">
        <v>62</v>
      </c>
      <c r="X31" s="14">
        <f t="shared" si="0"/>
        <v>4583</v>
      </c>
    </row>
    <row r="32" spans="1:24" s="10" customFormat="1" ht="15.5" x14ac:dyDescent="0.35">
      <c r="A32" s="5" t="s">
        <v>55</v>
      </c>
      <c r="B32" s="6" t="s">
        <v>25</v>
      </c>
      <c r="C32" s="6" t="s">
        <v>25</v>
      </c>
      <c r="D32" s="6" t="s">
        <v>25</v>
      </c>
      <c r="E32" s="7">
        <v>11</v>
      </c>
      <c r="F32" s="8">
        <v>37</v>
      </c>
      <c r="G32" s="8">
        <v>43</v>
      </c>
      <c r="H32" s="8">
        <v>39</v>
      </c>
      <c r="I32" s="8">
        <f>22+4</f>
        <v>26</v>
      </c>
      <c r="J32" s="8">
        <v>12</v>
      </c>
      <c r="K32" s="8">
        <v>15</v>
      </c>
      <c r="L32" s="8">
        <v>18</v>
      </c>
      <c r="M32" s="8">
        <v>21</v>
      </c>
      <c r="N32" s="8">
        <v>22</v>
      </c>
      <c r="O32" s="8">
        <v>42</v>
      </c>
      <c r="P32" s="8">
        <v>33</v>
      </c>
      <c r="Q32" s="8">
        <v>28</v>
      </c>
      <c r="R32" s="8">
        <v>37</v>
      </c>
      <c r="S32" s="8">
        <v>33</v>
      </c>
      <c r="T32" s="8">
        <v>49</v>
      </c>
      <c r="U32" s="8">
        <v>47</v>
      </c>
      <c r="V32" s="8">
        <v>49</v>
      </c>
      <c r="W32" s="8">
        <v>17</v>
      </c>
      <c r="X32" s="9">
        <f t="shared" si="0"/>
        <v>579</v>
      </c>
    </row>
    <row r="33" spans="1:24" s="15" customFormat="1" ht="15.5" x14ac:dyDescent="0.35">
      <c r="A33" s="11" t="s">
        <v>56</v>
      </c>
      <c r="B33" s="12" t="s">
        <v>25</v>
      </c>
      <c r="C33" s="12" t="s">
        <v>25</v>
      </c>
      <c r="D33" s="16">
        <v>3</v>
      </c>
      <c r="E33" s="16">
        <v>1</v>
      </c>
      <c r="F33" s="13">
        <v>8</v>
      </c>
      <c r="G33" s="13">
        <v>10</v>
      </c>
      <c r="H33" s="13">
        <v>4</v>
      </c>
      <c r="I33" s="13">
        <v>4</v>
      </c>
      <c r="J33" s="13">
        <v>10</v>
      </c>
      <c r="K33" s="13">
        <v>10</v>
      </c>
      <c r="L33" s="13">
        <v>42</v>
      </c>
      <c r="M33" s="13">
        <v>21</v>
      </c>
      <c r="N33" s="13">
        <v>2</v>
      </c>
      <c r="O33" s="13">
        <v>6</v>
      </c>
      <c r="P33" s="13">
        <v>3</v>
      </c>
      <c r="Q33" s="13">
        <v>1</v>
      </c>
      <c r="R33" s="13">
        <v>0</v>
      </c>
      <c r="S33" s="13">
        <v>1</v>
      </c>
      <c r="T33" s="13">
        <v>0</v>
      </c>
      <c r="U33" s="13">
        <v>4</v>
      </c>
      <c r="V33" s="13">
        <v>5</v>
      </c>
      <c r="W33" s="13">
        <v>2</v>
      </c>
      <c r="X33" s="14">
        <f t="shared" si="0"/>
        <v>137</v>
      </c>
    </row>
    <row r="34" spans="1:24" s="10" customFormat="1" ht="15.5" x14ac:dyDescent="0.35">
      <c r="A34" s="5" t="s">
        <v>57</v>
      </c>
      <c r="B34" s="6" t="s">
        <v>25</v>
      </c>
      <c r="C34" s="7">
        <v>265</v>
      </c>
      <c r="D34" s="7">
        <v>460</v>
      </c>
      <c r="E34" s="7">
        <v>374</v>
      </c>
      <c r="F34" s="8">
        <v>680</v>
      </c>
      <c r="G34" s="8">
        <v>911</v>
      </c>
      <c r="H34" s="8">
        <v>810</v>
      </c>
      <c r="I34" s="8">
        <f>677+56</f>
        <v>733</v>
      </c>
      <c r="J34" s="8">
        <v>622</v>
      </c>
      <c r="K34" s="8">
        <v>763</v>
      </c>
      <c r="L34" s="8">
        <v>782</v>
      </c>
      <c r="M34" s="8">
        <v>929</v>
      </c>
      <c r="N34" s="8">
        <v>947</v>
      </c>
      <c r="O34" s="8">
        <v>758</v>
      </c>
      <c r="P34" s="8">
        <v>466</v>
      </c>
      <c r="Q34" s="8">
        <v>226</v>
      </c>
      <c r="R34" s="8">
        <v>3</v>
      </c>
      <c r="S34" s="8">
        <v>134</v>
      </c>
      <c r="T34" s="8">
        <v>135</v>
      </c>
      <c r="U34" s="8">
        <v>109</v>
      </c>
      <c r="V34" s="8">
        <v>147</v>
      </c>
      <c r="W34" s="8">
        <v>50</v>
      </c>
      <c r="X34" s="9">
        <f t="shared" ref="X34:X65" si="1">SUM(B34:W34)</f>
        <v>10304</v>
      </c>
    </row>
    <row r="35" spans="1:24" s="15" customFormat="1" ht="15.5" x14ac:dyDescent="0.35">
      <c r="A35" s="11" t="s">
        <v>58</v>
      </c>
      <c r="B35" s="12" t="s">
        <v>25</v>
      </c>
      <c r="C35" s="12" t="s">
        <v>25</v>
      </c>
      <c r="D35" s="12" t="s">
        <v>25</v>
      </c>
      <c r="E35" s="12" t="s">
        <v>25</v>
      </c>
      <c r="F35" s="13">
        <v>64</v>
      </c>
      <c r="G35" s="13">
        <v>166</v>
      </c>
      <c r="H35" s="13">
        <v>114</v>
      </c>
      <c r="I35" s="13">
        <v>42</v>
      </c>
      <c r="J35" s="13">
        <v>53</v>
      </c>
      <c r="K35" s="13">
        <v>50</v>
      </c>
      <c r="L35" s="13">
        <v>59</v>
      </c>
      <c r="M35" s="13">
        <v>68</v>
      </c>
      <c r="N35" s="13">
        <v>92</v>
      </c>
      <c r="O35" s="13">
        <v>162</v>
      </c>
      <c r="P35" s="13">
        <v>114</v>
      </c>
      <c r="Q35" s="13">
        <v>128</v>
      </c>
      <c r="R35" s="13">
        <v>164</v>
      </c>
      <c r="S35" s="13">
        <v>130</v>
      </c>
      <c r="T35" s="13">
        <v>128</v>
      </c>
      <c r="U35" s="13">
        <v>139</v>
      </c>
      <c r="V35" s="13">
        <v>147</v>
      </c>
      <c r="W35" s="13">
        <v>55</v>
      </c>
      <c r="X35" s="14">
        <f t="shared" si="1"/>
        <v>1875</v>
      </c>
    </row>
    <row r="36" spans="1:24" s="10" customFormat="1" ht="15.5" x14ac:dyDescent="0.35">
      <c r="A36" s="5" t="s">
        <v>59</v>
      </c>
      <c r="B36" s="6" t="s">
        <v>25</v>
      </c>
      <c r="C36" s="6" t="s">
        <v>25</v>
      </c>
      <c r="D36" s="7">
        <v>4</v>
      </c>
      <c r="E36" s="7">
        <v>1</v>
      </c>
      <c r="F36" s="8">
        <v>5</v>
      </c>
      <c r="G36" s="8">
        <v>5</v>
      </c>
      <c r="H36" s="8">
        <v>13</v>
      </c>
      <c r="I36" s="8">
        <v>8</v>
      </c>
      <c r="J36" s="8">
        <v>4</v>
      </c>
      <c r="K36" s="8">
        <v>4</v>
      </c>
      <c r="L36" s="8">
        <v>88</v>
      </c>
      <c r="M36" s="8">
        <v>11</v>
      </c>
      <c r="N36" s="8">
        <v>3</v>
      </c>
      <c r="O36" s="8">
        <v>5</v>
      </c>
      <c r="P36" s="8">
        <v>8</v>
      </c>
      <c r="Q36" s="8">
        <v>6</v>
      </c>
      <c r="R36" s="8">
        <v>8</v>
      </c>
      <c r="S36" s="8">
        <v>9</v>
      </c>
      <c r="T36" s="8">
        <v>12</v>
      </c>
      <c r="U36" s="8">
        <v>12</v>
      </c>
      <c r="V36" s="8">
        <v>11</v>
      </c>
      <c r="W36" s="8">
        <v>2</v>
      </c>
      <c r="X36" s="9">
        <f t="shared" si="1"/>
        <v>219</v>
      </c>
    </row>
    <row r="37" spans="1:24" s="15" customFormat="1" ht="15.5" x14ac:dyDescent="0.35">
      <c r="A37" s="11" t="s">
        <v>60</v>
      </c>
      <c r="B37" s="12" t="s">
        <v>25</v>
      </c>
      <c r="C37" s="12" t="s">
        <v>25</v>
      </c>
      <c r="D37" s="12" t="s">
        <v>25</v>
      </c>
      <c r="E37" s="12" t="s">
        <v>25</v>
      </c>
      <c r="F37" s="19" t="s">
        <v>25</v>
      </c>
      <c r="G37" s="13">
        <v>413</v>
      </c>
      <c r="H37" s="13">
        <v>487</v>
      </c>
      <c r="I37" s="13">
        <f>353+33</f>
        <v>386</v>
      </c>
      <c r="J37" s="13">
        <v>310</v>
      </c>
      <c r="K37" s="13">
        <v>340</v>
      </c>
      <c r="L37" s="13">
        <v>376</v>
      </c>
      <c r="M37" s="13">
        <v>406</v>
      </c>
      <c r="N37" s="13">
        <v>443</v>
      </c>
      <c r="O37" s="13">
        <v>397</v>
      </c>
      <c r="P37" s="13">
        <v>231</v>
      </c>
      <c r="Q37" s="13">
        <v>144</v>
      </c>
      <c r="R37" s="13">
        <v>29</v>
      </c>
      <c r="S37" s="13">
        <v>102</v>
      </c>
      <c r="T37" s="13">
        <v>99</v>
      </c>
      <c r="U37" s="13">
        <v>76</v>
      </c>
      <c r="V37" s="13">
        <v>62</v>
      </c>
      <c r="W37" s="13">
        <v>23</v>
      </c>
      <c r="X37" s="14">
        <f t="shared" si="1"/>
        <v>4324</v>
      </c>
    </row>
    <row r="38" spans="1:24" s="10" customFormat="1" ht="15.5" x14ac:dyDescent="0.35">
      <c r="A38" s="5" t="s">
        <v>61</v>
      </c>
      <c r="B38" s="6" t="s">
        <v>25</v>
      </c>
      <c r="C38" s="6" t="s">
        <v>25</v>
      </c>
      <c r="D38" s="6" t="s">
        <v>25</v>
      </c>
      <c r="E38" s="6" t="s">
        <v>25</v>
      </c>
      <c r="F38" s="20" t="s">
        <v>25</v>
      </c>
      <c r="G38" s="8">
        <v>609</v>
      </c>
      <c r="H38" s="8">
        <v>737</v>
      </c>
      <c r="I38" s="8">
        <f>488+54</f>
        <v>542</v>
      </c>
      <c r="J38" s="8">
        <v>525</v>
      </c>
      <c r="K38" s="8">
        <v>559</v>
      </c>
      <c r="L38" s="8">
        <v>582</v>
      </c>
      <c r="M38" s="8">
        <v>658</v>
      </c>
      <c r="N38" s="8">
        <v>553</v>
      </c>
      <c r="O38" s="8">
        <v>526</v>
      </c>
      <c r="P38" s="8">
        <v>276</v>
      </c>
      <c r="Q38" s="8">
        <v>280</v>
      </c>
      <c r="R38" s="8">
        <v>393</v>
      </c>
      <c r="S38" s="8">
        <v>417</v>
      </c>
      <c r="T38" s="8">
        <v>460</v>
      </c>
      <c r="U38" s="8">
        <v>482</v>
      </c>
      <c r="V38" s="8">
        <v>486</v>
      </c>
      <c r="W38" s="8">
        <v>186</v>
      </c>
      <c r="X38" s="21">
        <f t="shared" si="1"/>
        <v>8271</v>
      </c>
    </row>
    <row r="39" spans="1:24" s="15" customFormat="1" ht="15.5" x14ac:dyDescent="0.35">
      <c r="A39" s="11" t="s">
        <v>62</v>
      </c>
      <c r="B39" s="12" t="s">
        <v>25</v>
      </c>
      <c r="C39" s="16">
        <v>1751</v>
      </c>
      <c r="D39" s="16">
        <v>3975</v>
      </c>
      <c r="E39" s="16">
        <v>3383</v>
      </c>
      <c r="F39" s="13">
        <v>3118</v>
      </c>
      <c r="G39" s="13">
        <v>2817</v>
      </c>
      <c r="H39" s="13">
        <v>2173</v>
      </c>
      <c r="I39" s="13">
        <f>1540+98</f>
        <v>1638</v>
      </c>
      <c r="J39" s="13">
        <v>1008</v>
      </c>
      <c r="K39" s="13">
        <v>860</v>
      </c>
      <c r="L39" s="13">
        <v>670</v>
      </c>
      <c r="M39" s="13">
        <v>652</v>
      </c>
      <c r="N39" s="13">
        <v>580</v>
      </c>
      <c r="O39" s="13">
        <v>781</v>
      </c>
      <c r="P39" s="13">
        <v>558</v>
      </c>
      <c r="Q39" s="13">
        <v>321</v>
      </c>
      <c r="R39" s="13">
        <v>2</v>
      </c>
      <c r="S39" s="13">
        <v>288</v>
      </c>
      <c r="T39" s="13">
        <v>288</v>
      </c>
      <c r="U39" s="13">
        <v>242</v>
      </c>
      <c r="V39" s="13">
        <v>270</v>
      </c>
      <c r="W39" s="13">
        <v>77</v>
      </c>
      <c r="X39" s="14">
        <f t="shared" si="1"/>
        <v>25452</v>
      </c>
    </row>
    <row r="40" spans="1:24" s="10" customFormat="1" ht="15.5" x14ac:dyDescent="0.35">
      <c r="A40" s="5" t="s">
        <v>63</v>
      </c>
      <c r="B40" s="6" t="s">
        <v>25</v>
      </c>
      <c r="C40" s="6" t="s">
        <v>25</v>
      </c>
      <c r="D40" s="6" t="s">
        <v>25</v>
      </c>
      <c r="E40" s="6" t="s">
        <v>25</v>
      </c>
      <c r="F40" s="8">
        <v>24</v>
      </c>
      <c r="G40" s="8">
        <v>580</v>
      </c>
      <c r="H40" s="8">
        <v>66</v>
      </c>
      <c r="I40" s="8">
        <v>40</v>
      </c>
      <c r="J40" s="8">
        <v>30</v>
      </c>
      <c r="K40" s="8">
        <v>28</v>
      </c>
      <c r="L40" s="8">
        <v>146</v>
      </c>
      <c r="M40" s="8">
        <v>50</v>
      </c>
      <c r="N40" s="8">
        <v>56</v>
      </c>
      <c r="O40" s="8">
        <v>77</v>
      </c>
      <c r="P40" s="8">
        <v>73</v>
      </c>
      <c r="Q40" s="8">
        <v>70</v>
      </c>
      <c r="R40" s="8">
        <v>68</v>
      </c>
      <c r="S40" s="8">
        <v>74</v>
      </c>
      <c r="T40" s="8">
        <v>63</v>
      </c>
      <c r="U40" s="8">
        <v>57</v>
      </c>
      <c r="V40" s="8">
        <v>39</v>
      </c>
      <c r="W40" s="8">
        <v>20</v>
      </c>
      <c r="X40" s="9">
        <f t="shared" si="1"/>
        <v>1561</v>
      </c>
    </row>
    <row r="41" spans="1:24" s="15" customFormat="1" ht="15.5" x14ac:dyDescent="0.35">
      <c r="A41" s="11" t="s">
        <v>64</v>
      </c>
      <c r="B41" s="12" t="s">
        <v>25</v>
      </c>
      <c r="C41" s="12" t="s">
        <v>25</v>
      </c>
      <c r="D41" s="16">
        <v>52</v>
      </c>
      <c r="E41" s="16">
        <v>79</v>
      </c>
      <c r="F41" s="13">
        <v>59</v>
      </c>
      <c r="G41" s="13">
        <v>139</v>
      </c>
      <c r="H41" s="13">
        <v>93</v>
      </c>
      <c r="I41" s="13">
        <f>94+7</f>
        <v>101</v>
      </c>
      <c r="J41" s="13">
        <v>69</v>
      </c>
      <c r="K41" s="13">
        <v>70</v>
      </c>
      <c r="L41" s="13">
        <v>97</v>
      </c>
      <c r="M41" s="13">
        <v>94</v>
      </c>
      <c r="N41" s="13">
        <v>59</v>
      </c>
      <c r="O41" s="13">
        <v>105</v>
      </c>
      <c r="P41" s="13">
        <v>41</v>
      </c>
      <c r="Q41" s="13">
        <v>36</v>
      </c>
      <c r="R41" s="13">
        <v>37</v>
      </c>
      <c r="S41" s="13">
        <v>35</v>
      </c>
      <c r="T41" s="13">
        <v>45</v>
      </c>
      <c r="U41" s="13">
        <v>53</v>
      </c>
      <c r="V41" s="13">
        <v>53</v>
      </c>
      <c r="W41" s="13">
        <v>25</v>
      </c>
      <c r="X41" s="14">
        <f t="shared" si="1"/>
        <v>1342</v>
      </c>
    </row>
    <row r="42" spans="1:24" s="10" customFormat="1" ht="15.5" x14ac:dyDescent="0.35">
      <c r="A42" s="5" t="s">
        <v>65</v>
      </c>
      <c r="B42" s="6" t="s">
        <v>25</v>
      </c>
      <c r="C42" s="7">
        <v>267</v>
      </c>
      <c r="D42" s="7">
        <v>586</v>
      </c>
      <c r="E42" s="7">
        <v>433</v>
      </c>
      <c r="F42" s="8">
        <v>398</v>
      </c>
      <c r="G42" s="8">
        <v>347</v>
      </c>
      <c r="H42" s="8">
        <v>308</v>
      </c>
      <c r="I42" s="8">
        <v>227</v>
      </c>
      <c r="J42" s="8">
        <v>206</v>
      </c>
      <c r="K42" s="8">
        <v>203</v>
      </c>
      <c r="L42" s="8">
        <v>159</v>
      </c>
      <c r="M42" s="8">
        <v>168</v>
      </c>
      <c r="N42" s="8">
        <v>172</v>
      </c>
      <c r="O42" s="8">
        <v>204</v>
      </c>
      <c r="P42" s="8">
        <v>155</v>
      </c>
      <c r="Q42" s="8">
        <v>92</v>
      </c>
      <c r="R42" s="8">
        <v>94</v>
      </c>
      <c r="S42" s="8">
        <v>125</v>
      </c>
      <c r="T42" s="8">
        <v>105</v>
      </c>
      <c r="U42" s="8">
        <v>109</v>
      </c>
      <c r="V42" s="8">
        <v>96</v>
      </c>
      <c r="W42" s="8">
        <v>26</v>
      </c>
      <c r="X42" s="21">
        <f t="shared" si="1"/>
        <v>4480</v>
      </c>
    </row>
    <row r="43" spans="1:24" s="15" customFormat="1" ht="15.5" x14ac:dyDescent="0.35">
      <c r="A43" s="11" t="s">
        <v>66</v>
      </c>
      <c r="B43" s="12" t="s">
        <v>25</v>
      </c>
      <c r="C43" s="16">
        <v>147</v>
      </c>
      <c r="D43" s="16">
        <v>314</v>
      </c>
      <c r="E43" s="16">
        <v>176</v>
      </c>
      <c r="F43" s="13">
        <v>168</v>
      </c>
      <c r="G43" s="13">
        <v>178</v>
      </c>
      <c r="H43" s="13">
        <v>78</v>
      </c>
      <c r="I43" s="13">
        <v>52</v>
      </c>
      <c r="J43" s="13">
        <v>49</v>
      </c>
      <c r="K43" s="13">
        <v>53</v>
      </c>
      <c r="L43" s="13">
        <v>76</v>
      </c>
      <c r="M43" s="13">
        <v>55</v>
      </c>
      <c r="N43" s="13">
        <v>49</v>
      </c>
      <c r="O43" s="13">
        <v>43</v>
      </c>
      <c r="P43" s="13">
        <v>37</v>
      </c>
      <c r="Q43" s="13">
        <v>32</v>
      </c>
      <c r="R43" s="13">
        <v>26</v>
      </c>
      <c r="S43" s="13">
        <v>21</v>
      </c>
      <c r="T43" s="13">
        <v>21</v>
      </c>
      <c r="U43" s="13">
        <v>21</v>
      </c>
      <c r="V43" s="13">
        <v>23</v>
      </c>
      <c r="W43" s="13">
        <v>10</v>
      </c>
      <c r="X43" s="14">
        <f t="shared" si="1"/>
        <v>1629</v>
      </c>
    </row>
    <row r="44" spans="1:24" s="10" customFormat="1" ht="15.5" x14ac:dyDescent="0.35">
      <c r="A44" s="5" t="s">
        <v>67</v>
      </c>
      <c r="B44" s="6" t="s">
        <v>25</v>
      </c>
      <c r="C44" s="7">
        <v>88</v>
      </c>
      <c r="D44" s="7">
        <v>581</v>
      </c>
      <c r="E44" s="7">
        <v>172</v>
      </c>
      <c r="F44" s="8">
        <v>213</v>
      </c>
      <c r="G44" s="8">
        <v>303</v>
      </c>
      <c r="H44" s="8">
        <v>198</v>
      </c>
      <c r="I44" s="8">
        <f>110+11</f>
        <v>121</v>
      </c>
      <c r="J44" s="8">
        <v>115</v>
      </c>
      <c r="K44" s="8">
        <v>127</v>
      </c>
      <c r="L44" s="8">
        <v>96</v>
      </c>
      <c r="M44" s="8">
        <v>149</v>
      </c>
      <c r="N44" s="8">
        <v>138</v>
      </c>
      <c r="O44" s="8">
        <v>201</v>
      </c>
      <c r="P44" s="8">
        <v>190</v>
      </c>
      <c r="Q44" s="8">
        <v>135</v>
      </c>
      <c r="R44" s="8">
        <v>168</v>
      </c>
      <c r="S44" s="8">
        <v>200</v>
      </c>
      <c r="T44" s="8">
        <v>192</v>
      </c>
      <c r="U44" s="8">
        <v>195</v>
      </c>
      <c r="V44" s="8">
        <v>203</v>
      </c>
      <c r="W44" s="8">
        <v>70</v>
      </c>
      <c r="X44" s="9">
        <f t="shared" si="1"/>
        <v>3855</v>
      </c>
    </row>
    <row r="45" spans="1:24" s="15" customFormat="1" ht="15.5" x14ac:dyDescent="0.35">
      <c r="A45" s="11" t="s">
        <v>68</v>
      </c>
      <c r="B45" s="12" t="s">
        <v>25</v>
      </c>
      <c r="C45" s="12" t="s">
        <v>25</v>
      </c>
      <c r="D45" s="12" t="s">
        <v>25</v>
      </c>
      <c r="E45" s="16">
        <v>48</v>
      </c>
      <c r="F45" s="13">
        <v>189</v>
      </c>
      <c r="G45" s="13">
        <v>281</v>
      </c>
      <c r="H45" s="13">
        <v>352</v>
      </c>
      <c r="I45" s="13">
        <f>190+17</f>
        <v>207</v>
      </c>
      <c r="J45" s="13">
        <v>164</v>
      </c>
      <c r="K45" s="13">
        <v>123</v>
      </c>
      <c r="L45" s="13">
        <v>109</v>
      </c>
      <c r="M45" s="13">
        <v>72</v>
      </c>
      <c r="N45" s="13">
        <v>74</v>
      </c>
      <c r="O45" s="13">
        <v>147</v>
      </c>
      <c r="P45" s="13">
        <v>112</v>
      </c>
      <c r="Q45" s="13">
        <v>95</v>
      </c>
      <c r="R45" s="13">
        <v>58</v>
      </c>
      <c r="S45" s="13">
        <v>49</v>
      </c>
      <c r="T45" s="13">
        <v>83</v>
      </c>
      <c r="U45" s="13">
        <v>68</v>
      </c>
      <c r="V45" s="13">
        <v>59</v>
      </c>
      <c r="W45" s="13">
        <v>18</v>
      </c>
      <c r="X45" s="14">
        <f t="shared" si="1"/>
        <v>2308</v>
      </c>
    </row>
    <row r="46" spans="1:24" s="10" customFormat="1" ht="15.5" x14ac:dyDescent="0.35">
      <c r="A46" s="5" t="s">
        <v>69</v>
      </c>
      <c r="B46" s="6" t="s">
        <v>25</v>
      </c>
      <c r="C46" s="7">
        <v>26</v>
      </c>
      <c r="D46" s="7">
        <v>38</v>
      </c>
      <c r="E46" s="7">
        <v>35</v>
      </c>
      <c r="F46" s="8">
        <v>45</v>
      </c>
      <c r="G46" s="8">
        <v>51</v>
      </c>
      <c r="H46" s="8">
        <v>63</v>
      </c>
      <c r="I46" s="8">
        <v>42</v>
      </c>
      <c r="J46" s="8">
        <v>35</v>
      </c>
      <c r="K46" s="8">
        <v>31</v>
      </c>
      <c r="L46" s="8">
        <v>19</v>
      </c>
      <c r="M46" s="8">
        <v>23</v>
      </c>
      <c r="N46" s="8">
        <v>25</v>
      </c>
      <c r="O46" s="8">
        <v>37</v>
      </c>
      <c r="P46" s="8">
        <v>18</v>
      </c>
      <c r="Q46" s="8">
        <v>13</v>
      </c>
      <c r="R46" s="8">
        <v>14</v>
      </c>
      <c r="S46" s="8">
        <v>11</v>
      </c>
      <c r="T46" s="8">
        <v>10</v>
      </c>
      <c r="U46" s="8">
        <v>23</v>
      </c>
      <c r="V46" s="8">
        <v>18</v>
      </c>
      <c r="W46" s="8">
        <v>9</v>
      </c>
      <c r="X46" s="9">
        <f t="shared" si="1"/>
        <v>586</v>
      </c>
    </row>
    <row r="47" spans="1:24" s="24" customFormat="1" ht="15.5" x14ac:dyDescent="0.35">
      <c r="A47" s="22" t="s">
        <v>70</v>
      </c>
      <c r="B47" s="12" t="s">
        <v>25</v>
      </c>
      <c r="C47" s="12" t="s">
        <v>25</v>
      </c>
      <c r="D47" s="12" t="s">
        <v>25</v>
      </c>
      <c r="E47" s="12" t="s">
        <v>25</v>
      </c>
      <c r="F47" s="18">
        <v>0</v>
      </c>
      <c r="G47" s="18">
        <v>1</v>
      </c>
      <c r="H47" s="18">
        <v>1</v>
      </c>
      <c r="I47" s="18">
        <v>0</v>
      </c>
      <c r="J47" s="18">
        <v>0</v>
      </c>
      <c r="K47" s="18">
        <v>0</v>
      </c>
      <c r="L47" s="18">
        <v>19</v>
      </c>
      <c r="M47" s="18">
        <v>0</v>
      </c>
      <c r="N47" s="18">
        <v>0</v>
      </c>
      <c r="O47" s="18">
        <v>0</v>
      </c>
      <c r="P47" s="18">
        <v>1</v>
      </c>
      <c r="Q47" s="18">
        <v>0</v>
      </c>
      <c r="R47" s="18">
        <v>4</v>
      </c>
      <c r="S47" s="18">
        <v>2</v>
      </c>
      <c r="T47" s="18">
        <v>0</v>
      </c>
      <c r="U47" s="18">
        <v>0</v>
      </c>
      <c r="V47" s="18">
        <v>0</v>
      </c>
      <c r="W47" s="18">
        <v>0</v>
      </c>
      <c r="X47" s="23">
        <f t="shared" si="1"/>
        <v>28</v>
      </c>
    </row>
    <row r="48" spans="1:24" s="10" customFormat="1" ht="15.5" x14ac:dyDescent="0.35">
      <c r="A48" s="5" t="s">
        <v>71</v>
      </c>
      <c r="B48" s="6" t="s">
        <v>25</v>
      </c>
      <c r="C48" s="6" t="s">
        <v>25</v>
      </c>
      <c r="D48" s="6" t="s">
        <v>25</v>
      </c>
      <c r="E48" s="6" t="s">
        <v>25</v>
      </c>
      <c r="F48" s="8">
        <v>6</v>
      </c>
      <c r="G48" s="8">
        <v>18</v>
      </c>
      <c r="H48" s="8">
        <v>18</v>
      </c>
      <c r="I48" s="8">
        <v>6</v>
      </c>
      <c r="J48" s="8">
        <v>6</v>
      </c>
      <c r="K48" s="8">
        <v>5</v>
      </c>
      <c r="L48" s="8">
        <v>5</v>
      </c>
      <c r="M48" s="8">
        <v>0</v>
      </c>
      <c r="N48" s="8">
        <v>1</v>
      </c>
      <c r="O48" s="8">
        <v>1</v>
      </c>
      <c r="P48" s="8">
        <v>6</v>
      </c>
      <c r="Q48" s="8">
        <v>3</v>
      </c>
      <c r="R48" s="8">
        <v>2</v>
      </c>
      <c r="S48" s="8">
        <v>2</v>
      </c>
      <c r="T48" s="8">
        <v>5</v>
      </c>
      <c r="U48" s="8">
        <v>1</v>
      </c>
      <c r="V48" s="8">
        <v>1</v>
      </c>
      <c r="W48" s="8">
        <v>0</v>
      </c>
      <c r="X48" s="9">
        <f t="shared" si="1"/>
        <v>86</v>
      </c>
    </row>
    <row r="49" spans="1:24" s="15" customFormat="1" ht="15.5" x14ac:dyDescent="0.35">
      <c r="A49" s="11" t="s">
        <v>72</v>
      </c>
      <c r="B49" s="12" t="s">
        <v>25</v>
      </c>
      <c r="C49" s="12" t="s">
        <v>25</v>
      </c>
      <c r="D49" s="12" t="s">
        <v>25</v>
      </c>
      <c r="E49" s="12" t="s">
        <v>25</v>
      </c>
      <c r="F49" s="19" t="s">
        <v>25</v>
      </c>
      <c r="G49" s="13">
        <v>36</v>
      </c>
      <c r="H49" s="13">
        <v>38</v>
      </c>
      <c r="I49" s="13">
        <f>26+5</f>
        <v>31</v>
      </c>
      <c r="J49" s="13">
        <v>21</v>
      </c>
      <c r="K49" s="13">
        <v>25</v>
      </c>
      <c r="L49" s="13">
        <v>14</v>
      </c>
      <c r="M49" s="13">
        <v>23</v>
      </c>
      <c r="N49" s="13">
        <v>25</v>
      </c>
      <c r="O49" s="13">
        <v>81</v>
      </c>
      <c r="P49" s="13">
        <v>45</v>
      </c>
      <c r="Q49" s="13">
        <v>19</v>
      </c>
      <c r="R49" s="13">
        <v>29</v>
      </c>
      <c r="S49" s="13">
        <v>38</v>
      </c>
      <c r="T49" s="13">
        <v>40</v>
      </c>
      <c r="U49" s="13">
        <v>41</v>
      </c>
      <c r="V49" s="13">
        <v>42</v>
      </c>
      <c r="W49" s="13">
        <v>11</v>
      </c>
      <c r="X49" s="14">
        <f t="shared" si="1"/>
        <v>559</v>
      </c>
    </row>
    <row r="50" spans="1:24" s="10" customFormat="1" ht="15.5" x14ac:dyDescent="0.35">
      <c r="A50" s="5" t="s">
        <v>73</v>
      </c>
      <c r="B50" s="6" t="s">
        <v>25</v>
      </c>
      <c r="C50" s="7">
        <v>191</v>
      </c>
      <c r="D50" s="7">
        <v>400</v>
      </c>
      <c r="E50" s="7">
        <v>240</v>
      </c>
      <c r="F50" s="8">
        <v>222</v>
      </c>
      <c r="G50" s="8">
        <v>337</v>
      </c>
      <c r="H50" s="8">
        <v>224</v>
      </c>
      <c r="I50" s="8">
        <f>151+11</f>
        <v>162</v>
      </c>
      <c r="J50" s="8">
        <v>132</v>
      </c>
      <c r="K50" s="8">
        <v>138</v>
      </c>
      <c r="L50" s="8">
        <v>123</v>
      </c>
      <c r="M50" s="8">
        <v>115</v>
      </c>
      <c r="N50" s="8">
        <v>95</v>
      </c>
      <c r="O50" s="8">
        <v>208</v>
      </c>
      <c r="P50" s="8">
        <v>131</v>
      </c>
      <c r="Q50" s="8">
        <v>79</v>
      </c>
      <c r="R50" s="8">
        <v>16</v>
      </c>
      <c r="S50" s="8">
        <v>85</v>
      </c>
      <c r="T50" s="8">
        <v>79</v>
      </c>
      <c r="U50" s="8">
        <v>84</v>
      </c>
      <c r="V50" s="8">
        <v>79</v>
      </c>
      <c r="W50" s="8">
        <v>25</v>
      </c>
      <c r="X50" s="9">
        <f t="shared" si="1"/>
        <v>3165</v>
      </c>
    </row>
    <row r="51" spans="1:24" s="15" customFormat="1" ht="15.5" x14ac:dyDescent="0.35">
      <c r="A51" s="11" t="s">
        <v>74</v>
      </c>
      <c r="B51" s="12" t="s">
        <v>25</v>
      </c>
      <c r="C51" s="12" t="s">
        <v>25</v>
      </c>
      <c r="D51" s="12" t="s">
        <v>25</v>
      </c>
      <c r="E51" s="12" t="s">
        <v>25</v>
      </c>
      <c r="F51" s="13">
        <v>0</v>
      </c>
      <c r="G51" s="13">
        <v>17</v>
      </c>
      <c r="H51" s="13">
        <v>8</v>
      </c>
      <c r="I51" s="13">
        <v>6</v>
      </c>
      <c r="J51" s="13">
        <v>3</v>
      </c>
      <c r="K51" s="13">
        <v>10</v>
      </c>
      <c r="L51" s="13">
        <v>17</v>
      </c>
      <c r="M51" s="13">
        <v>17</v>
      </c>
      <c r="N51" s="13">
        <v>6</v>
      </c>
      <c r="O51" s="13">
        <v>21</v>
      </c>
      <c r="P51" s="13">
        <v>25</v>
      </c>
      <c r="Q51" s="13">
        <v>29</v>
      </c>
      <c r="R51" s="13">
        <v>20</v>
      </c>
      <c r="S51" s="13">
        <v>21</v>
      </c>
      <c r="T51" s="13">
        <v>29</v>
      </c>
      <c r="U51" s="13">
        <v>14</v>
      </c>
      <c r="V51" s="13">
        <v>17</v>
      </c>
      <c r="W51" s="13">
        <v>6</v>
      </c>
      <c r="X51" s="14">
        <f t="shared" si="1"/>
        <v>266</v>
      </c>
    </row>
    <row r="52" spans="1:24" ht="15.5" x14ac:dyDescent="0.35">
      <c r="A52" s="5" t="s">
        <v>75</v>
      </c>
      <c r="B52" s="6" t="s">
        <v>25</v>
      </c>
      <c r="C52" s="6" t="s">
        <v>25</v>
      </c>
      <c r="D52" s="6" t="s">
        <v>25</v>
      </c>
      <c r="E52" s="6" t="s">
        <v>25</v>
      </c>
      <c r="F52" s="6" t="s">
        <v>25</v>
      </c>
      <c r="G52" s="6" t="s">
        <v>25</v>
      </c>
      <c r="H52" s="6" t="s">
        <v>25</v>
      </c>
      <c r="I52" s="6" t="s">
        <v>25</v>
      </c>
      <c r="J52" s="6" t="s">
        <v>25</v>
      </c>
      <c r="K52" s="6" t="s">
        <v>25</v>
      </c>
      <c r="L52" s="6" t="s">
        <v>25</v>
      </c>
      <c r="M52" s="6" t="s">
        <v>25</v>
      </c>
      <c r="N52" s="6" t="s">
        <v>25</v>
      </c>
      <c r="O52" s="6" t="s">
        <v>25</v>
      </c>
      <c r="P52" s="8">
        <v>2</v>
      </c>
      <c r="Q52" s="8">
        <v>0</v>
      </c>
      <c r="R52" s="8">
        <v>0</v>
      </c>
      <c r="S52" s="8">
        <v>3</v>
      </c>
      <c r="T52" s="8">
        <v>6</v>
      </c>
      <c r="U52" s="8">
        <v>3</v>
      </c>
      <c r="V52" s="8">
        <v>6</v>
      </c>
      <c r="W52" s="8">
        <v>3</v>
      </c>
      <c r="X52" s="9">
        <f t="shared" si="1"/>
        <v>23</v>
      </c>
    </row>
    <row r="53" spans="1:24" ht="15.5" x14ac:dyDescent="0.35">
      <c r="A53" s="11" t="s">
        <v>76</v>
      </c>
      <c r="B53" s="12" t="s">
        <v>25</v>
      </c>
      <c r="C53" s="16">
        <v>6</v>
      </c>
      <c r="D53" s="16">
        <v>20</v>
      </c>
      <c r="E53" s="16">
        <v>8</v>
      </c>
      <c r="F53" s="13">
        <v>21</v>
      </c>
      <c r="G53" s="13">
        <v>2</v>
      </c>
      <c r="H53" s="13">
        <v>5</v>
      </c>
      <c r="I53" s="13">
        <v>5</v>
      </c>
      <c r="J53" s="13">
        <v>5</v>
      </c>
      <c r="K53" s="13">
        <v>7</v>
      </c>
      <c r="L53" s="13">
        <v>6</v>
      </c>
      <c r="M53" s="13">
        <v>0</v>
      </c>
      <c r="N53" s="13">
        <v>0</v>
      </c>
      <c r="O53" s="13">
        <v>3</v>
      </c>
      <c r="P53" s="13">
        <v>3</v>
      </c>
      <c r="Q53" s="13">
        <v>1</v>
      </c>
      <c r="R53" s="13">
        <v>1</v>
      </c>
      <c r="S53" s="13">
        <v>5</v>
      </c>
      <c r="T53" s="13">
        <v>8</v>
      </c>
      <c r="U53" s="13">
        <v>4</v>
      </c>
      <c r="V53" s="13">
        <v>8</v>
      </c>
      <c r="W53" s="13">
        <v>4</v>
      </c>
      <c r="X53" s="14">
        <f t="shared" si="1"/>
        <v>122</v>
      </c>
    </row>
    <row r="54" spans="1:24" ht="15.5" x14ac:dyDescent="0.35">
      <c r="A54" s="5" t="s">
        <v>77</v>
      </c>
      <c r="B54" s="6" t="s">
        <v>25</v>
      </c>
      <c r="C54" s="7">
        <v>27</v>
      </c>
      <c r="D54" s="7">
        <v>54</v>
      </c>
      <c r="E54" s="7">
        <v>21</v>
      </c>
      <c r="F54" s="8">
        <v>25</v>
      </c>
      <c r="G54" s="8">
        <v>33</v>
      </c>
      <c r="H54" s="8">
        <v>37</v>
      </c>
      <c r="I54" s="8">
        <v>23</v>
      </c>
      <c r="J54" s="8">
        <v>18</v>
      </c>
      <c r="K54" s="8">
        <v>23</v>
      </c>
      <c r="L54" s="8">
        <v>16</v>
      </c>
      <c r="M54" s="8">
        <v>8</v>
      </c>
      <c r="N54" s="8">
        <v>8</v>
      </c>
      <c r="O54" s="8">
        <v>4</v>
      </c>
      <c r="P54" s="8">
        <v>2</v>
      </c>
      <c r="Q54" s="8">
        <v>0</v>
      </c>
      <c r="R54" s="8">
        <v>0</v>
      </c>
      <c r="S54" s="8">
        <v>0</v>
      </c>
      <c r="T54" s="8">
        <v>0</v>
      </c>
      <c r="U54" s="8">
        <v>1</v>
      </c>
      <c r="V54" s="8">
        <v>2</v>
      </c>
      <c r="W54" s="8">
        <v>0</v>
      </c>
      <c r="X54" s="9">
        <f t="shared" si="1"/>
        <v>302</v>
      </c>
    </row>
    <row r="55" spans="1:24" ht="15.5" x14ac:dyDescent="0.35">
      <c r="A55" s="25" t="s">
        <v>78</v>
      </c>
      <c r="B55" s="26" t="s">
        <v>25</v>
      </c>
      <c r="C55" s="26" t="s">
        <v>25</v>
      </c>
      <c r="D55" s="27">
        <v>25</v>
      </c>
      <c r="E55" s="27">
        <v>31</v>
      </c>
      <c r="F55" s="28">
        <v>33</v>
      </c>
      <c r="G55" s="28">
        <v>31</v>
      </c>
      <c r="H55" s="28">
        <v>48</v>
      </c>
      <c r="I55" s="28">
        <f>59+6</f>
        <v>65</v>
      </c>
      <c r="J55" s="28">
        <v>30</v>
      </c>
      <c r="K55" s="28">
        <v>24</v>
      </c>
      <c r="L55" s="28">
        <v>45</v>
      </c>
      <c r="M55" s="28">
        <v>24</v>
      </c>
      <c r="N55" s="28">
        <v>23</v>
      </c>
      <c r="O55" s="28">
        <v>15</v>
      </c>
      <c r="P55" s="28">
        <v>14</v>
      </c>
      <c r="Q55" s="28">
        <v>13</v>
      </c>
      <c r="R55" s="28">
        <v>13</v>
      </c>
      <c r="S55" s="28">
        <v>9</v>
      </c>
      <c r="T55" s="28">
        <v>13</v>
      </c>
      <c r="U55" s="28">
        <v>19</v>
      </c>
      <c r="V55" s="28">
        <v>18</v>
      </c>
      <c r="W55" s="28">
        <v>4</v>
      </c>
      <c r="X55" s="29">
        <f t="shared" si="1"/>
        <v>497</v>
      </c>
    </row>
    <row r="56" spans="1:24" ht="15.5" x14ac:dyDescent="0.35">
      <c r="A56" s="5" t="s">
        <v>79</v>
      </c>
      <c r="B56" s="6" t="s">
        <v>25</v>
      </c>
      <c r="C56" s="6" t="s">
        <v>25</v>
      </c>
      <c r="D56" s="7">
        <v>3</v>
      </c>
      <c r="E56" s="7">
        <v>1</v>
      </c>
      <c r="F56" s="8">
        <v>8</v>
      </c>
      <c r="G56" s="8">
        <v>12</v>
      </c>
      <c r="H56" s="8">
        <v>10</v>
      </c>
      <c r="I56" s="8">
        <v>7</v>
      </c>
      <c r="J56" s="8">
        <v>5</v>
      </c>
      <c r="K56" s="8">
        <v>7</v>
      </c>
      <c r="L56" s="8">
        <v>30</v>
      </c>
      <c r="M56" s="8">
        <v>15</v>
      </c>
      <c r="N56" s="8">
        <v>11</v>
      </c>
      <c r="O56" s="8">
        <v>5</v>
      </c>
      <c r="P56" s="8">
        <v>6</v>
      </c>
      <c r="Q56" s="8">
        <v>4</v>
      </c>
      <c r="R56" s="8">
        <v>0</v>
      </c>
      <c r="S56" s="8">
        <v>2</v>
      </c>
      <c r="T56" s="8">
        <v>4</v>
      </c>
      <c r="U56" s="8">
        <v>3</v>
      </c>
      <c r="V56" s="8">
        <v>4</v>
      </c>
      <c r="W56" s="8">
        <v>1</v>
      </c>
      <c r="X56" s="9">
        <f t="shared" si="1"/>
        <v>138</v>
      </c>
    </row>
    <row r="57" spans="1:24" ht="15.5" x14ac:dyDescent="0.35">
      <c r="A57" s="11" t="s">
        <v>80</v>
      </c>
      <c r="B57" s="12" t="s">
        <v>25</v>
      </c>
      <c r="C57" s="12" t="s">
        <v>25</v>
      </c>
      <c r="D57" s="12" t="s">
        <v>25</v>
      </c>
      <c r="E57" s="12" t="s">
        <v>25</v>
      </c>
      <c r="F57" s="13">
        <v>62</v>
      </c>
      <c r="G57" s="13">
        <v>102</v>
      </c>
      <c r="H57" s="13">
        <v>79</v>
      </c>
      <c r="I57" s="13">
        <v>54</v>
      </c>
      <c r="J57" s="13">
        <v>53</v>
      </c>
      <c r="K57" s="13">
        <v>57</v>
      </c>
      <c r="L57" s="13">
        <v>78</v>
      </c>
      <c r="M57" s="13">
        <v>81</v>
      </c>
      <c r="N57" s="13">
        <v>65</v>
      </c>
      <c r="O57" s="13">
        <v>147</v>
      </c>
      <c r="P57" s="13">
        <v>104</v>
      </c>
      <c r="Q57" s="13">
        <v>79</v>
      </c>
      <c r="R57" s="13">
        <v>104</v>
      </c>
      <c r="S57" s="13">
        <v>108</v>
      </c>
      <c r="T57" s="13">
        <v>94</v>
      </c>
      <c r="U57" s="13">
        <v>85</v>
      </c>
      <c r="V57" s="13">
        <v>79</v>
      </c>
      <c r="W57" s="13">
        <v>31</v>
      </c>
      <c r="X57" s="14">
        <f t="shared" si="1"/>
        <v>1462</v>
      </c>
    </row>
    <row r="58" spans="1:24" ht="15.5" x14ac:dyDescent="0.35">
      <c r="A58" s="5" t="s">
        <v>81</v>
      </c>
      <c r="B58" s="6" t="s">
        <v>25</v>
      </c>
      <c r="C58" s="6" t="s">
        <v>25</v>
      </c>
      <c r="D58" s="6" t="s">
        <v>25</v>
      </c>
      <c r="E58" s="7">
        <v>8</v>
      </c>
      <c r="F58" s="8">
        <v>7</v>
      </c>
      <c r="G58" s="8">
        <v>15</v>
      </c>
      <c r="H58" s="8">
        <v>16</v>
      </c>
      <c r="I58" s="8">
        <v>10</v>
      </c>
      <c r="J58" s="8">
        <v>12</v>
      </c>
      <c r="K58" s="8">
        <v>5</v>
      </c>
      <c r="L58" s="8">
        <v>12</v>
      </c>
      <c r="M58" s="8">
        <v>9</v>
      </c>
      <c r="N58" s="8">
        <v>3</v>
      </c>
      <c r="O58" s="8">
        <v>4</v>
      </c>
      <c r="P58" s="8">
        <v>11</v>
      </c>
      <c r="Q58" s="8">
        <v>6</v>
      </c>
      <c r="R58" s="8">
        <v>9</v>
      </c>
      <c r="S58" s="8">
        <v>11</v>
      </c>
      <c r="T58" s="8">
        <v>8</v>
      </c>
      <c r="U58" s="8">
        <v>12</v>
      </c>
      <c r="V58" s="8">
        <v>23</v>
      </c>
      <c r="W58" s="8">
        <v>6</v>
      </c>
      <c r="X58" s="9">
        <f t="shared" si="1"/>
        <v>187</v>
      </c>
    </row>
    <row r="59" spans="1:24" ht="15.5" x14ac:dyDescent="0.35">
      <c r="A59" s="11" t="s">
        <v>82</v>
      </c>
      <c r="B59" s="12" t="s">
        <v>25</v>
      </c>
      <c r="C59" s="12" t="s">
        <v>25</v>
      </c>
      <c r="D59" s="12" t="s">
        <v>25</v>
      </c>
      <c r="E59" s="12" t="s">
        <v>25</v>
      </c>
      <c r="F59" s="13">
        <v>2</v>
      </c>
      <c r="G59" s="13">
        <v>14</v>
      </c>
      <c r="H59" s="13">
        <v>21</v>
      </c>
      <c r="I59" s="13">
        <v>9</v>
      </c>
      <c r="J59" s="13">
        <v>9</v>
      </c>
      <c r="K59" s="13">
        <v>4</v>
      </c>
      <c r="L59" s="13">
        <v>11</v>
      </c>
      <c r="M59" s="13">
        <v>6</v>
      </c>
      <c r="N59" s="13">
        <v>15</v>
      </c>
      <c r="O59" s="13">
        <v>11</v>
      </c>
      <c r="P59" s="13">
        <v>4</v>
      </c>
      <c r="Q59" s="13">
        <v>5</v>
      </c>
      <c r="R59" s="13">
        <v>6</v>
      </c>
      <c r="S59" s="13">
        <v>3</v>
      </c>
      <c r="T59" s="13">
        <v>4</v>
      </c>
      <c r="U59" s="13">
        <v>3</v>
      </c>
      <c r="V59" s="13">
        <v>1</v>
      </c>
      <c r="W59" s="13">
        <v>0</v>
      </c>
      <c r="X59" s="14">
        <f t="shared" si="1"/>
        <v>128</v>
      </c>
    </row>
    <row r="60" spans="1:24" s="33" customFormat="1" ht="15.5" x14ac:dyDescent="0.35">
      <c r="A60" s="30" t="s">
        <v>83</v>
      </c>
      <c r="B60" s="31">
        <f t="shared" ref="B60:I60" si="2">SUM(B2:B6)+SUM(B8:B51)+SUM(B53:B59)</f>
        <v>85</v>
      </c>
      <c r="C60" s="31">
        <f t="shared" si="2"/>
        <v>4150</v>
      </c>
      <c r="D60" s="31">
        <f t="shared" si="2"/>
        <v>10274</v>
      </c>
      <c r="E60" s="31">
        <f t="shared" si="2"/>
        <v>8355</v>
      </c>
      <c r="F60" s="31">
        <f t="shared" si="2"/>
        <v>9219</v>
      </c>
      <c r="G60" s="31">
        <f t="shared" si="2"/>
        <v>12659</v>
      </c>
      <c r="H60" s="31">
        <f t="shared" si="2"/>
        <v>10293</v>
      </c>
      <c r="I60" s="31">
        <f t="shared" si="2"/>
        <v>7801</v>
      </c>
      <c r="J60" s="31">
        <f>SUM(J2:J59)</f>
        <v>6194</v>
      </c>
      <c r="K60" s="31">
        <f>SUM(K2:K59)</f>
        <v>6170</v>
      </c>
      <c r="L60" s="31">
        <f>SUM(L2:L59)</f>
        <v>6490</v>
      </c>
      <c r="M60" s="31">
        <v>6667</v>
      </c>
      <c r="N60" s="31">
        <f>SUM(N2:N59)</f>
        <v>6051</v>
      </c>
      <c r="O60" s="31">
        <v>7385</v>
      </c>
      <c r="P60" s="31">
        <v>4807</v>
      </c>
      <c r="Q60" s="31">
        <v>3355</v>
      </c>
      <c r="R60" s="31">
        <v>2701</v>
      </c>
      <c r="S60" s="31">
        <v>3267</v>
      </c>
      <c r="T60" s="31">
        <v>3218</v>
      </c>
      <c r="U60" s="31">
        <v>3117</v>
      </c>
      <c r="V60" s="31">
        <f>SUM(V2:V59)</f>
        <v>3122</v>
      </c>
      <c r="W60" s="31">
        <f>SUM(W2:W59)</f>
        <v>1071</v>
      </c>
      <c r="X60" s="32">
        <f t="shared" si="1"/>
        <v>126451</v>
      </c>
    </row>
    <row r="63" spans="1:24" s="35" customFormat="1" ht="15.5" x14ac:dyDescent="0.35">
      <c r="A63" s="34" t="s">
        <v>84</v>
      </c>
      <c r="S63" s="36"/>
      <c r="T63" s="36"/>
      <c r="U63" s="36"/>
      <c r="V63" s="36"/>
    </row>
  </sheetData>
  <sheetProtection selectLockedCells="1" selectUnlockedCells="1"/>
  <pageMargins left="0.7" right="0.7" top="0.75" bottom="0.75" header="0.3" footer="0.3"/>
  <pageSetup scale="39" orientation="portrait" r:id="rId1"/>
  <headerFooter>
    <oddHeader>&amp;C&amp;"-,Bold"&amp;12This Report Denotes the Number of Cards Issued by County and Fiscal Year
 2025/26 Reflects Cards Issued through October 2025</oddHeader>
    <oddFooter>&amp;C_x000D_&amp;1#&amp;"Calibri"&amp;10&amp;K000000 Confidential - Low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D811BED227E25D44AB51A333E369085D" ma:contentTypeVersion="4" ma:contentTypeDescription="Create a new document." ma:contentTypeScope="" ma:versionID="b2185181d9413f775334a3f0e5819590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9b2f94dd3fbd741c2c3ac74090eaa6b4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cdf3820fa7642e8be4bb4902ce9671f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</TermName>
          <TermId xmlns="http://schemas.microsoft.com/office/infopath/2007/PartnerControls">dd95f150-01d7-4bbf-8c65-38bf706a4c04</TermId>
        </TermInfo>
        <TermInfo xmlns="http://schemas.microsoft.com/office/infopath/2007/PartnerControls">
          <TermName xmlns="http://schemas.microsoft.com/office/infopath/2007/PartnerControls">Marijuana</TermName>
          <TermId xmlns="http://schemas.microsoft.com/office/infopath/2007/PartnerControls">55bc4175-01d1-4be2-a83d-0e416ccdbe96</TermId>
        </TermInfo>
        <TermInfo xmlns="http://schemas.microsoft.com/office/infopath/2007/PartnerControls">
          <TermName xmlns="http://schemas.microsoft.com/office/infopath/2007/PartnerControls">Marijuana, Medical</TermName>
          <TermId xmlns="http://schemas.microsoft.com/office/infopath/2007/PartnerControls">3385d2ae-d6ef-402c-8db8-069a26d03e6a</TermId>
        </TermInfo>
        <TermInfo xmlns="http://schemas.microsoft.com/office/infopath/2007/PartnerControls">
          <TermName xmlns="http://schemas.microsoft.com/office/infopath/2007/PartnerControls">Medical Cannabis</TermName>
          <TermId xmlns="http://schemas.microsoft.com/office/infopath/2007/PartnerControls">913d3a05-55f8-4da5-b39f-2b03a5194360</TermId>
        </TermInfo>
        <TermInfo xmlns="http://schemas.microsoft.com/office/infopath/2007/PartnerControls">
          <TermName xmlns="http://schemas.microsoft.com/office/infopath/2007/PartnerControls">Cannabis</TermName>
          <TermId xmlns="http://schemas.microsoft.com/office/infopath/2007/PartnerControls">39f061b1-d466-4ebd-bda0-4d99b155c412</TermId>
        </TermInfo>
      </Terms>
    </kcdf3820fa7642e8be4bb4902ce9671f>
    <bb1a85d7c91c4659b60f056ef7672151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Center for Health Statistics and Informatics</TermName>
          <TermId xmlns="http://schemas.microsoft.com/office/infopath/2007/PartnerControls">fe4aee84-fe38-4957-9567-c97935be8485</TermId>
        </TermInfo>
      </Terms>
    </bb1a85d7c91c4659b60f056ef7672151>
    <PublishingExpirationDate xmlns="http://schemas.microsoft.com/sharepoint/v3" xsi:nil="true"/>
    <PublishingStartDate xmlns="http://schemas.microsoft.com/sharepoint/v3" xsi:nil="true"/>
    <TaxCatchAll xmlns="a48324c4-7d20-48d3-8188-32763737222b">
      <Value>591</Value>
      <Value>592</Value>
      <Value>106</Value>
      <Value>585</Value>
      <Value>97</Value>
      <Value>147</Value>
      <Value>125</Value>
      <Value>123</Value>
      <Value>122</Value>
      <Value>121</Value>
      <Value>191</Value>
      <Value>188</Value>
      <Value>113</Value>
      <Value>111</Value>
    </TaxCatchAll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 (United States)</TermName>
          <TermId xmlns="http://schemas.microsoft.com/office/infopath/2007/PartnerControls">25e340a5-d50c-48d7-adc0-a905fb7bff5c</TermId>
        </TermInfo>
      </Terms>
    </e703b7d8b6284097bcc8d89d108ab72a>
    <off2d280d04f435e8ad65f64297220d7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Clinicians/Healthcare Providers</TermName>
          <TermId xmlns="http://schemas.microsoft.com/office/infopath/2007/PartnerControls">e31e14b8-e46e-494a-8300-1453b14ca9de</TermId>
        </TermInfo>
        <TermInfo xmlns="http://schemas.microsoft.com/office/infopath/2007/PartnerControls">
          <TermName xmlns="http://schemas.microsoft.com/office/infopath/2007/PartnerControls">Community Based Organization</TermName>
          <TermId xmlns="http://schemas.microsoft.com/office/infopath/2007/PartnerControls">36af281b-a546-4033-90fb-79469fe234da</TermId>
        </TermInfo>
        <TermInfo xmlns="http://schemas.microsoft.com/office/infopath/2007/PartnerControls">
          <TermName xmlns="http://schemas.microsoft.com/office/infopath/2007/PartnerControls">Healthcare Provider</TermName>
          <TermId xmlns="http://schemas.microsoft.com/office/infopath/2007/PartnerControls">4763fce6-72e0-4e74-ae57-8e132d338101</TermId>
        </TermInfo>
        <TermInfo xmlns="http://schemas.microsoft.com/office/infopath/2007/PartnerControls">
          <TermName xmlns="http://schemas.microsoft.com/office/infopath/2007/PartnerControls">Men’s Health</TermName>
          <TermId xmlns="http://schemas.microsoft.com/office/infopath/2007/PartnerControls">c8b18807-a662-491b-b883-0ca6bf1fb689</TermId>
        </TermInfo>
        <TermInfo xmlns="http://schemas.microsoft.com/office/infopath/2007/PartnerControls">
          <TermName xmlns="http://schemas.microsoft.com/office/infopath/2007/PartnerControls">Other Stakeholder</TermName>
          <TermId xmlns="http://schemas.microsoft.com/office/infopath/2007/PartnerControls">6b3266fc-4016-443b-9e9e-97a2230ee0e4</TermId>
        </TermInfo>
        <TermInfo xmlns="http://schemas.microsoft.com/office/infopath/2007/PartnerControls">
          <TermName xmlns="http://schemas.microsoft.com/office/infopath/2007/PartnerControls">Senior Health</TermName>
          <TermId xmlns="http://schemas.microsoft.com/office/infopath/2007/PartnerControls">b4a038e9-b885-4e84-ab5a-047531e36884</TermId>
        </TermInfo>
        <TermInfo xmlns="http://schemas.microsoft.com/office/infopath/2007/PartnerControls">
          <TermName xmlns="http://schemas.microsoft.com/office/infopath/2007/PartnerControls">Women’s Health</TermName>
          <TermId xmlns="http://schemas.microsoft.com/office/infopath/2007/PartnerControls">b35500ca-13a2-4e36-a438-e6f1a83ee180</TermId>
        </TermInfo>
      </Terms>
    </off2d280d04f435e8ad65f64297220d7>
  </documentManagement>
</p:properties>
</file>

<file path=customXml/itemProps1.xml><?xml version="1.0" encoding="utf-8"?>
<ds:datastoreItem xmlns:ds="http://schemas.openxmlformats.org/officeDocument/2006/customXml" ds:itemID="{7422D8F1-5FF7-4F90-9E61-0C4F16DB85E6}"/>
</file>

<file path=customXml/itemProps2.xml><?xml version="1.0" encoding="utf-8"?>
<ds:datastoreItem xmlns:ds="http://schemas.openxmlformats.org/officeDocument/2006/customXml" ds:itemID="{92D99469-0794-449D-96C8-4AC91767CD0B}"/>
</file>

<file path=customXml/itemProps3.xml><?xml version="1.0" encoding="utf-8"?>
<ds:datastoreItem xmlns:ds="http://schemas.openxmlformats.org/officeDocument/2006/customXml" ds:itemID="{308626EB-A440-4090-B0B0-F72A46445A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MMPCounty Cards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MMICP County Card Count October 2025</dc:title>
  <dc:creator>Luis-Rodriguez, Karen@CDPH</dc:creator>
  <cp:lastModifiedBy>Luis-Rodriguez, Karen@CDPH</cp:lastModifiedBy>
  <dcterms:created xsi:type="dcterms:W3CDTF">2025-10-15T21:32:58Z</dcterms:created>
  <dcterms:modified xsi:type="dcterms:W3CDTF">2025-11-04T18:26:33Z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3b91bf-ff26-4203-8076-653b9b8a5c80_Enabled">
    <vt:lpwstr>true</vt:lpwstr>
  </property>
  <property fmtid="{D5CDD505-2E9C-101B-9397-08002B2CF9AE}" pid="3" name="MSIP_Label_213b91bf-ff26-4203-8076-653b9b8a5c80_SetDate">
    <vt:lpwstr>2025-10-15T21:34:00Z</vt:lpwstr>
  </property>
  <property fmtid="{D5CDD505-2E9C-101B-9397-08002B2CF9AE}" pid="4" name="MSIP_Label_213b91bf-ff26-4203-8076-653b9b8a5c80_Method">
    <vt:lpwstr>Standard</vt:lpwstr>
  </property>
  <property fmtid="{D5CDD505-2E9C-101B-9397-08002B2CF9AE}" pid="5" name="MSIP_Label_213b91bf-ff26-4203-8076-653b9b8a5c80_Name">
    <vt:lpwstr>Confidential - Low</vt:lpwstr>
  </property>
  <property fmtid="{D5CDD505-2E9C-101B-9397-08002B2CF9AE}" pid="6" name="MSIP_Label_213b91bf-ff26-4203-8076-653b9b8a5c80_SiteId">
    <vt:lpwstr>1f311b51-f6d9-4153-9bac-55e0ef9641b8</vt:lpwstr>
  </property>
  <property fmtid="{D5CDD505-2E9C-101B-9397-08002B2CF9AE}" pid="7" name="MSIP_Label_213b91bf-ff26-4203-8076-653b9b8a5c80_ActionId">
    <vt:lpwstr>48853ce1-6508-41ce-9fd2-88084fab7425</vt:lpwstr>
  </property>
  <property fmtid="{D5CDD505-2E9C-101B-9397-08002B2CF9AE}" pid="8" name="MSIP_Label_213b91bf-ff26-4203-8076-653b9b8a5c80_ContentBits">
    <vt:lpwstr>0</vt:lpwstr>
  </property>
  <property fmtid="{D5CDD505-2E9C-101B-9397-08002B2CF9AE}" pid="9" name="MSIP_Label_213b91bf-ff26-4203-8076-653b9b8a5c80_Tag">
    <vt:lpwstr>10, 3, 0, 1</vt:lpwstr>
  </property>
  <property fmtid="{D5CDD505-2E9C-101B-9397-08002B2CF9AE}" pid="10" name="Content Language">
    <vt:lpwstr>97;#English (United States)|25e340a5-d50c-48d7-adc0-a905fb7bff5c</vt:lpwstr>
  </property>
  <property fmtid="{D5CDD505-2E9C-101B-9397-08002B2CF9AE}" pid="11" name="Topic">
    <vt:lpwstr>106;#Data|dd95f150-01d7-4bbf-8c65-38bf706a4c04;#585;#Marijuana|55bc4175-01d1-4be2-a83d-0e416ccdbe96;#591;#Marijuana, Medical|3385d2ae-d6ef-402c-8db8-069a26d03e6a;#592;#Medical Cannabis|913d3a05-55f8-4da5-b39f-2b03a5194360;#111;#Cannabis|39f061b1-d466-4ebd-bda0-4d99b155c412</vt:lpwstr>
  </property>
  <property fmtid="{D5CDD505-2E9C-101B-9397-08002B2CF9AE}" pid="12" name="CDPH Audience">
    <vt:lpwstr>121;#Clinicians/Healthcare Providers|e31e14b8-e46e-494a-8300-1453b14ca9de;#191;#Community Based Organization|36af281b-a546-4033-90fb-79469fe234da;#188;#Healthcare Provider|4763fce6-72e0-4e74-ae57-8e132d338101;#122;#Men’s Health|c8b18807-a662-491b-b883-0ca6bf1fb689;#123;#Other Stakeholder|6b3266fc-4016-443b-9e9e-97a2230ee0e4;#125;#Senior Health|b4a038e9-b885-4e84-ab5a-047531e36884;#113;#Women’s Health|b35500ca-13a2-4e36-a438-e6f1a83ee180</vt:lpwstr>
  </property>
  <property fmtid="{D5CDD505-2E9C-101B-9397-08002B2CF9AE}" pid="13" name="ContentTypeId">
    <vt:lpwstr>0x0101002CC577673628EB48993F371F1850BF7D00D811BED227E25D44AB51A333E369085D</vt:lpwstr>
  </property>
  <property fmtid="{D5CDD505-2E9C-101B-9397-08002B2CF9AE}" pid="14" name="Program">
    <vt:lpwstr>147;#Center for Health Statistics and Informatics|fe4aee84-fe38-4957-9567-c97935be8485</vt:lpwstr>
  </property>
</Properties>
</file>