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HTMSISILON00.TMSPFILE.CDPHINTRA.CA.GOV\PVDI-Redir\MyDocs\EChacon\Documents\Web Documents\Organic Program\"/>
    </mc:Choice>
  </mc:AlternateContent>
  <bookViews>
    <workbookView xWindow="0" yWindow="0" windowWidth="23040" windowHeight="9210"/>
  </bookViews>
  <sheets>
    <sheet name="Organic Program Expenditures" sheetId="1" r:id="rId1"/>
    <sheet name="FSS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I24" i="1" s="1"/>
  <c r="J8" i="1"/>
  <c r="J24" i="1" s="1"/>
  <c r="K8" i="1"/>
  <c r="L8" i="1"/>
  <c r="C23" i="1"/>
  <c r="C24" i="1" s="1"/>
  <c r="D23" i="1"/>
  <c r="D24" i="1" s="1"/>
  <c r="E23" i="1"/>
  <c r="F23" i="1"/>
  <c r="G23" i="1"/>
  <c r="G24" i="1" s="1"/>
  <c r="H23" i="1"/>
  <c r="H24" i="1" s="1"/>
  <c r="I23" i="1"/>
  <c r="J23" i="1"/>
  <c r="K23" i="1"/>
  <c r="K24" i="1" s="1"/>
  <c r="L23" i="1"/>
  <c r="L24" i="1" s="1"/>
  <c r="L29" i="1"/>
  <c r="L30" i="1"/>
  <c r="C31" i="1"/>
  <c r="D31" i="1"/>
  <c r="E31" i="1"/>
  <c r="F31" i="1"/>
  <c r="G31" i="1"/>
  <c r="H31" i="1"/>
  <c r="I31" i="1"/>
  <c r="J31" i="1"/>
  <c r="K31" i="1"/>
  <c r="I32" i="1" l="1"/>
  <c r="E24" i="1"/>
  <c r="E32" i="1" s="1"/>
  <c r="F24" i="1"/>
  <c r="F32" i="1" s="1"/>
  <c r="D32" i="1"/>
  <c r="G32" i="1"/>
  <c r="J32" i="1"/>
  <c r="H32" i="1"/>
  <c r="K32" i="1"/>
  <c r="C32" i="1"/>
  <c r="L31" i="1"/>
  <c r="L32" i="1" s="1"/>
  <c r="F31" i="3"/>
  <c r="F22" i="3"/>
  <c r="E31" i="3" l="1"/>
  <c r="E22" i="3"/>
  <c r="C35" i="3" l="1"/>
  <c r="D31" i="3" l="1"/>
  <c r="D22" i="3"/>
  <c r="D25" i="3"/>
  <c r="C31" i="3" l="1"/>
  <c r="C33" i="3"/>
  <c r="C22" i="3"/>
  <c r="H25" i="3" l="1"/>
  <c r="J22" i="3" l="1"/>
  <c r="J34" i="3" l="1"/>
  <c r="I34" i="3"/>
  <c r="H34" i="3"/>
  <c r="G34" i="3"/>
  <c r="F34" i="3"/>
  <c r="E34" i="3"/>
  <c r="D34" i="3"/>
  <c r="C34" i="3"/>
  <c r="K26" i="3"/>
  <c r="J26" i="3"/>
  <c r="I26" i="3"/>
  <c r="H26" i="3"/>
  <c r="G26" i="3"/>
  <c r="F26" i="3"/>
  <c r="E26" i="3"/>
  <c r="D26" i="3"/>
  <c r="C26" i="3"/>
  <c r="K11" i="3"/>
  <c r="J11" i="3"/>
  <c r="I11" i="3"/>
  <c r="H11" i="3"/>
  <c r="G11" i="3"/>
  <c r="G27" i="3" s="1"/>
  <c r="G35" i="3" s="1"/>
  <c r="F11" i="3"/>
  <c r="E11" i="3"/>
  <c r="D11" i="3"/>
  <c r="C11" i="3"/>
  <c r="D27" i="3" l="1"/>
  <c r="D35" i="3" s="1"/>
  <c r="F27" i="3"/>
  <c r="F35" i="3" s="1"/>
  <c r="E27" i="3"/>
  <c r="E35" i="3" s="1"/>
  <c r="I27" i="3"/>
  <c r="I35" i="3" s="1"/>
  <c r="C27" i="3"/>
  <c r="H27" i="3"/>
  <c r="H35" i="3" s="1"/>
  <c r="J27" i="3"/>
  <c r="J35" i="3" s="1"/>
  <c r="K34" i="3"/>
  <c r="K27" i="3"/>
  <c r="K35" i="3" l="1"/>
</calcChain>
</file>

<file path=xl/sharedStrings.xml><?xml version="1.0" encoding="utf-8"?>
<sst xmlns="http://schemas.openxmlformats.org/spreadsheetml/2006/main" count="137" uniqueCount="67">
  <si>
    <t>Printing</t>
  </si>
  <si>
    <t>Postage</t>
  </si>
  <si>
    <t>Expenditure Type</t>
  </si>
  <si>
    <t>Salaries/Wages</t>
  </si>
  <si>
    <t>Staff Benefits</t>
  </si>
  <si>
    <t>Total Salaries/Benefits</t>
  </si>
  <si>
    <t>General Expense</t>
  </si>
  <si>
    <t>Communication</t>
  </si>
  <si>
    <t>Vehicle Insurance</t>
  </si>
  <si>
    <t>Travel: In State</t>
  </si>
  <si>
    <t>Travel: Out of State</t>
  </si>
  <si>
    <t>External Contracts</t>
  </si>
  <si>
    <t>Equipment</t>
  </si>
  <si>
    <t>Vehicle Operations/Gasoline</t>
  </si>
  <si>
    <t>Maintenance Repair Svc/Other Vehicle Ops</t>
  </si>
  <si>
    <t>Other Debt Service</t>
  </si>
  <si>
    <t>Total Direct Costs</t>
  </si>
  <si>
    <t>Total S/W + Direct Costs</t>
  </si>
  <si>
    <t>Office Svcs</t>
  </si>
  <si>
    <t>Tech Svcs/FO Rent</t>
  </si>
  <si>
    <t>EDP Svcs/ITSD Charges</t>
  </si>
  <si>
    <t>Equipment Pool/Legal</t>
  </si>
  <si>
    <t>Other Debt Svcs/CTR - Div</t>
  </si>
  <si>
    <t>Indirect Dist Cost</t>
  </si>
  <si>
    <t>Total Indirect Cost</t>
  </si>
  <si>
    <t>Total</t>
  </si>
  <si>
    <t>2015-16 Actual Expenditures</t>
  </si>
  <si>
    <t>2016-17 Actual Expenditures</t>
  </si>
  <si>
    <t>2017-18 Actual Expenditures</t>
  </si>
  <si>
    <t>Revenue</t>
  </si>
  <si>
    <t>Food and Drug Branch - Organic Program</t>
  </si>
  <si>
    <t>*Projected Revenue</t>
  </si>
  <si>
    <t>2013-14 Actual Expenditures</t>
  </si>
  <si>
    <t>2014-15 Actual Expenditures</t>
  </si>
  <si>
    <t>Training</t>
  </si>
  <si>
    <t>Internal Contracts</t>
  </si>
  <si>
    <t>2019-20 Projected Expenditures</t>
  </si>
  <si>
    <t>5100000</t>
  </si>
  <si>
    <t>5170000</t>
  </si>
  <si>
    <t>5301400</t>
  </si>
  <si>
    <t>5302100</t>
  </si>
  <si>
    <t>5304100</t>
  </si>
  <si>
    <t>5304400</t>
  </si>
  <si>
    <t>5308700</t>
  </si>
  <si>
    <t>5320430</t>
  </si>
  <si>
    <t>5320820</t>
  </si>
  <si>
    <t>5322400</t>
  </si>
  <si>
    <t>5340220</t>
  </si>
  <si>
    <t>5340580</t>
  </si>
  <si>
    <t>5390800</t>
  </si>
  <si>
    <t>5390850</t>
  </si>
  <si>
    <t>5700000</t>
  </si>
  <si>
    <t>5324350</t>
  </si>
  <si>
    <t>5324400</t>
  </si>
  <si>
    <t>5342200</t>
  </si>
  <si>
    <t>5340300</t>
  </si>
  <si>
    <t>5342600</t>
  </si>
  <si>
    <t>5342500</t>
  </si>
  <si>
    <t>2018-19 
Projected Expenditures</t>
  </si>
  <si>
    <t>$      1,136,696*</t>
  </si>
  <si>
    <t>2018-19 
Actual Expenditures</t>
  </si>
  <si>
    <t>OLD</t>
  </si>
  <si>
    <t>$      1,114,003*</t>
  </si>
  <si>
    <t>*2019-20 Projected Expenditures</t>
  </si>
  <si>
    <t>*2020-21 Projected Expenditures</t>
  </si>
  <si>
    <t>Account Number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</si>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</sst>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8" fontId="4" fillId="0" borderId="2" xfId="2" applyNumberFormat="1" applyFont="1" applyBorder="1"/>
    <xf numFmtId="8" fontId="4" fillId="0" borderId="2" xfId="2" applyNumberFormat="1" applyFont="1" applyFill="1" applyBorder="1"/>
    <xf numFmtId="8" fontId="5" fillId="2" borderId="2" xfId="2" applyNumberFormat="1" applyFont="1" applyFill="1" applyBorder="1"/>
    <xf numFmtId="8" fontId="4" fillId="0" borderId="3" xfId="2" applyNumberFormat="1" applyFont="1" applyBorder="1"/>
    <xf numFmtId="8" fontId="6" fillId="0" borderId="2" xfId="2" applyNumberFormat="1" applyFont="1" applyBorder="1" applyAlignment="1">
      <alignment wrapText="1"/>
    </xf>
    <xf numFmtId="8" fontId="6" fillId="0" borderId="2" xfId="2" applyNumberFormat="1" applyFont="1" applyFill="1" applyBorder="1" applyAlignment="1">
      <alignment vertical="center" wrapText="1"/>
    </xf>
    <xf numFmtId="49" fontId="6" fillId="0" borderId="4" xfId="2" applyNumberFormat="1" applyFont="1" applyBorder="1" applyAlignment="1">
      <alignment wrapText="1"/>
    </xf>
    <xf numFmtId="8" fontId="5" fillId="2" borderId="2" xfId="2" applyNumberFormat="1" applyFont="1" applyFill="1" applyBorder="1" applyProtection="1">
      <protection locked="0"/>
    </xf>
    <xf numFmtId="8" fontId="5" fillId="3" borderId="2" xfId="2" applyNumberFormat="1" applyFont="1" applyFill="1" applyBorder="1"/>
    <xf numFmtId="8" fontId="6" fillId="0" borderId="2" xfId="2" applyNumberFormat="1" applyFont="1" applyFill="1" applyBorder="1" applyAlignment="1">
      <alignment wrapText="1"/>
    </xf>
    <xf numFmtId="0" fontId="4" fillId="0" borderId="5" xfId="0" applyFont="1" applyBorder="1"/>
    <xf numFmtId="49" fontId="7" fillId="4" borderId="3" xfId="0" applyNumberFormat="1" applyFont="1" applyFill="1" applyBorder="1" applyAlignment="1">
      <alignment wrapText="1"/>
    </xf>
    <xf numFmtId="8" fontId="5" fillId="3" borderId="6" xfId="2" applyNumberFormat="1" applyFont="1" applyFill="1" applyBorder="1"/>
    <xf numFmtId="164" fontId="5" fillId="3" borderId="2" xfId="1" applyNumberFormat="1" applyFont="1" applyFill="1" applyBorder="1"/>
    <xf numFmtId="164" fontId="5" fillId="3" borderId="6" xfId="1" applyNumberFormat="1" applyFont="1" applyFill="1" applyBorder="1"/>
    <xf numFmtId="0" fontId="3" fillId="0" borderId="0" xfId="0" applyFont="1"/>
    <xf numFmtId="164" fontId="0" fillId="0" borderId="12" xfId="1" applyNumberFormat="1" applyFont="1" applyBorder="1"/>
    <xf numFmtId="164" fontId="0" fillId="0" borderId="2" xfId="1" applyNumberFormat="1" applyFont="1" applyBorder="1"/>
    <xf numFmtId="164" fontId="3" fillId="4" borderId="2" xfId="1" applyNumberFormat="1" applyFont="1" applyFill="1" applyBorder="1"/>
    <xf numFmtId="8" fontId="5" fillId="3" borderId="11" xfId="2" applyNumberFormat="1" applyFont="1" applyFill="1" applyBorder="1"/>
    <xf numFmtId="164" fontId="5" fillId="3" borderId="11" xfId="1" applyNumberFormat="1" applyFont="1" applyFill="1" applyBorder="1"/>
    <xf numFmtId="164" fontId="2" fillId="0" borderId="2" xfId="1" applyNumberFormat="1" applyFont="1" applyBorder="1"/>
    <xf numFmtId="0" fontId="9" fillId="0" borderId="1" xfId="0" applyFont="1" applyBorder="1"/>
    <xf numFmtId="164" fontId="0" fillId="0" borderId="0" xfId="0" applyNumberFormat="1"/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164" fontId="0" fillId="5" borderId="2" xfId="1" applyNumberFormat="1" applyFont="1" applyFill="1" applyBorder="1"/>
    <xf numFmtId="0" fontId="8" fillId="0" borderId="0" xfId="0" applyFont="1" applyAlignment="1">
      <alignment horizontal="center"/>
    </xf>
    <xf numFmtId="165" fontId="11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/>
    </xf>
    <xf numFmtId="164" fontId="3" fillId="0" borderId="12" xfId="1" applyNumberFormat="1" applyFont="1" applyBorder="1"/>
    <xf numFmtId="164" fontId="3" fillId="0" borderId="2" xfId="1" applyNumberFormat="1" applyFont="1" applyBorder="1"/>
    <xf numFmtId="164" fontId="12" fillId="0" borderId="2" xfId="1" applyNumberFormat="1" applyFont="1" applyBorder="1"/>
    <xf numFmtId="164" fontId="13" fillId="0" borderId="2" xfId="1" applyNumberFormat="1" applyFont="1" applyBorder="1"/>
    <xf numFmtId="164" fontId="3" fillId="5" borderId="2" xfId="1" applyNumberFormat="1" applyFont="1" applyFill="1" applyBorder="1"/>
    <xf numFmtId="164" fontId="13" fillId="4" borderId="2" xfId="1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4" fillId="0" borderId="8" xfId="2" applyBorder="1"/>
    <xf numFmtId="0" fontId="18" fillId="0" borderId="0" xfId="0" applyFont="1"/>
    <xf numFmtId="165" fontId="20" fillId="0" borderId="0" xfId="0" applyNumberFormat="1" applyFont="1" applyAlignment="1">
      <alignment horizontal="right" wrapText="1"/>
    </xf>
    <xf numFmtId="164" fontId="15" fillId="3" borderId="2" xfId="1" applyNumberFormat="1" applyFont="1" applyFill="1" applyBorder="1"/>
    <xf numFmtId="164" fontId="15" fillId="3" borderId="6" xfId="1" applyNumberFormat="1" applyFont="1" applyFill="1" applyBorder="1"/>
    <xf numFmtId="164" fontId="19" fillId="0" borderId="5" xfId="1" applyNumberFormat="1" applyFont="1" applyBorder="1"/>
    <xf numFmtId="164" fontId="19" fillId="0" borderId="2" xfId="1" applyNumberFormat="1" applyFont="1" applyFill="1" applyBorder="1"/>
    <xf numFmtId="164" fontId="15" fillId="2" borderId="2" xfId="1" applyNumberFormat="1" applyFont="1" applyFill="1" applyBorder="1" applyAlignment="1">
      <alignment wrapText="1"/>
    </xf>
    <xf numFmtId="164" fontId="19" fillId="0" borderId="2" xfId="1" applyNumberFormat="1" applyFont="1" applyBorder="1"/>
    <xf numFmtId="164" fontId="19" fillId="0" borderId="3" xfId="1" applyNumberFormat="1" applyFont="1" applyBorder="1"/>
    <xf numFmtId="164" fontId="19" fillId="0" borderId="2" xfId="1" applyNumberFormat="1" applyFont="1" applyFill="1" applyBorder="1" applyAlignment="1">
      <alignment vertical="center" wrapText="1"/>
    </xf>
    <xf numFmtId="164" fontId="19" fillId="0" borderId="2" xfId="1" applyNumberFormat="1" applyFont="1" applyBorder="1" applyAlignment="1">
      <alignment wrapText="1"/>
    </xf>
    <xf numFmtId="164" fontId="19" fillId="0" borderId="4" xfId="1" applyNumberFormat="1" applyFont="1" applyBorder="1" applyAlignment="1">
      <alignment wrapText="1"/>
    </xf>
    <xf numFmtId="164" fontId="15" fillId="2" borderId="2" xfId="1" applyNumberFormat="1" applyFont="1" applyFill="1" applyBorder="1" applyProtection="1">
      <protection locked="0"/>
    </xf>
    <xf numFmtId="164" fontId="15" fillId="3" borderId="2" xfId="1" applyNumberFormat="1" applyFont="1" applyFill="1" applyBorder="1" applyAlignment="1">
      <alignment wrapText="1"/>
    </xf>
    <xf numFmtId="164" fontId="19" fillId="0" borderId="2" xfId="1" applyNumberFormat="1" applyFont="1" applyFill="1" applyBorder="1" applyAlignment="1">
      <alignment wrapText="1"/>
    </xf>
    <xf numFmtId="164" fontId="19" fillId="0" borderId="5" xfId="1" applyNumberFormat="1" applyFont="1" applyBorder="1" applyAlignment="1">
      <alignment wrapText="1"/>
    </xf>
    <xf numFmtId="164" fontId="15" fillId="4" borderId="3" xfId="1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164" fontId="19" fillId="0" borderId="4" xfId="1" applyNumberFormat="1" applyFont="1" applyBorder="1"/>
    <xf numFmtId="164" fontId="15" fillId="4" borderId="2" xfId="1" applyNumberFormat="1" applyFont="1" applyFill="1" applyBorder="1"/>
    <xf numFmtId="164" fontId="19" fillId="5" borderId="2" xfId="1" applyNumberFormat="1" applyFont="1" applyFill="1" applyBorder="1"/>
    <xf numFmtId="3" fontId="16" fillId="0" borderId="18" xfId="0" applyNumberFormat="1" applyFont="1" applyBorder="1" applyAlignment="1">
      <alignment horizontal="center" vertical="center" wrapText="1"/>
    </xf>
    <xf numFmtId="3" fontId="15" fillId="0" borderId="17" xfId="1" applyNumberFormat="1" applyFont="1" applyBorder="1" applyAlignment="1">
      <alignment horizontal="center" vertical="center" wrapText="1"/>
    </xf>
    <xf numFmtId="3" fontId="15" fillId="0" borderId="19" xfId="1" applyNumberFormat="1" applyFont="1" applyBorder="1" applyAlignment="1">
      <alignment horizontal="center" vertical="center" wrapText="1"/>
    </xf>
    <xf numFmtId="164" fontId="17" fillId="0" borderId="15" xfId="1" applyNumberFormat="1" applyFont="1" applyBorder="1" applyAlignment="1">
      <alignment horizontal="center" wrapText="1"/>
    </xf>
    <xf numFmtId="164" fontId="19" fillId="0" borderId="14" xfId="1" applyNumberFormat="1" applyFont="1" applyBorder="1"/>
    <xf numFmtId="164" fontId="17" fillId="0" borderId="16" xfId="1" applyNumberFormat="1" applyFont="1" applyBorder="1" applyAlignment="1">
      <alignment horizontal="center" wrapText="1"/>
    </xf>
    <xf numFmtId="164" fontId="19" fillId="0" borderId="9" xfId="1" applyNumberFormat="1" applyFont="1" applyBorder="1"/>
    <xf numFmtId="164" fontId="21" fillId="0" borderId="0" xfId="1" applyNumberFormat="1" applyFont="1" applyBorder="1"/>
    <xf numFmtId="164" fontId="15" fillId="4" borderId="9" xfId="1" applyNumberFormat="1" applyFont="1" applyFill="1" applyBorder="1"/>
    <xf numFmtId="164" fontId="17" fillId="0" borderId="16" xfId="1" applyNumberFormat="1" applyFont="1" applyFill="1" applyBorder="1" applyAlignment="1">
      <alignment horizontal="center" wrapText="1"/>
    </xf>
    <xf numFmtId="164" fontId="15" fillId="3" borderId="9" xfId="1" applyNumberFormat="1" applyFont="1" applyFill="1" applyBorder="1"/>
    <xf numFmtId="164" fontId="15" fillId="3" borderId="10" xfId="1" applyNumberFormat="1" applyFont="1" applyFill="1" applyBorder="1"/>
    <xf numFmtId="164" fontId="15" fillId="3" borderId="1" xfId="1" applyNumberFormat="1" applyFont="1" applyFill="1" applyBorder="1"/>
    <xf numFmtId="164" fontId="15" fillId="3" borderId="7" xfId="1" applyNumberFormat="1" applyFont="1" applyFill="1" applyBorder="1"/>
    <xf numFmtId="0" fontId="8" fillId="0" borderId="0" xfId="0" applyFont="1" applyAlignment="1"/>
    <xf numFmtId="0" fontId="14" fillId="0" borderId="0" xfId="0" applyFont="1"/>
  </cellXfs>
  <cellStyles count="3">
    <cellStyle name="Currency" xfId="1" builtinId="4"/>
    <cellStyle name="Normal" xfId="0" builtinId="0"/>
    <cellStyle name="Normal 2" xfId="2"/>
  </cellStyles>
  <dxfs count="15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5:L33" totalsRowShown="0" headerRowDxfId="13" dataDxfId="0" tableBorderDxfId="14" headerRowCellStyle="Currency" dataCellStyle="Currency">
  <tableColumns count="12">
    <tableColumn id="1" name="Account Number" dataDxfId="12" dataCellStyle="Currency"/>
    <tableColumn id="2" name="Expenditure Type" dataDxfId="11" dataCellStyle="Currency"/>
    <tableColumn id="3" name="2013-14 Actual Expenditures" dataDxfId="10" dataCellStyle="Currency"/>
    <tableColumn id="4" name="2014-15 Actual Expenditures" dataDxfId="9" dataCellStyle="Currency"/>
    <tableColumn id="5" name="2015-16 Actual Expenditures" dataDxfId="8" dataCellStyle="Currency"/>
    <tableColumn id="6" name="2016-17 Actual Expenditures" dataDxfId="7" dataCellStyle="Currency"/>
    <tableColumn id="7" name="2017-18 Actual Expenditures" dataDxfId="6" dataCellStyle="Currency"/>
    <tableColumn id="8" name="2018-19 _x000a_Projected Expenditures" dataDxfId="5" dataCellStyle="Currency"/>
    <tableColumn id="9" name="2018-19 _x000a_Actual Expenditures" dataDxfId="4" dataCellStyle="Currency"/>
    <tableColumn id="10" name="2019-20 Projected Expenditures" dataDxfId="3" dataCellStyle="Currency"/>
    <tableColumn id="11" name="*2019-20 Projected Expenditures" dataDxfId="2" dataCellStyle="Currency"/>
    <tableColumn id="12" name="*2020-21 Projected Expenditures" dataDxfId="1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rganic Program Expenditures" altTextSummary="Expenditure information by account type for the Organic Program, fiscal year 2013-2014 through projected 2020-202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\\phenttmsclcip01\AppDataRoaming$\ddarosa\AppData\Roaming\Microsoft\AppData\Local\Microsoft\Administration\Budgets-CD\Budget%20Spreadsheets\Budget%20Spreadsheet%20-%20FY%201314\Personnel\Personnel\Salary%20Savings%20Spreadsheets\Salary%20Savings%20FY2008\Completed%20-%20GFFY0809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\\phenttmsclcip01\AppDataRoaming$\ddarosa\AppData\Roaming\Microsoft\AppData\Local\Microsoft\Administration\Budgets-CD\Budget%20Spreadsheets\Budget%20Spreadsheet%20-%20FY%201314\Personnel\Personnel\Salary%20Savings%20Spreadsheets\Salary%20Savings%20FY2008\Completed%20-%20GFFY08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C9" sqref="C9"/>
    </sheetView>
  </sheetViews>
  <sheetFormatPr defaultRowHeight="15" x14ac:dyDescent="0.25"/>
  <cols>
    <col min="1" max="1" width="21.5703125" customWidth="1"/>
    <col min="2" max="2" width="25.85546875" customWidth="1"/>
    <col min="3" max="12" width="19.5703125" customWidth="1"/>
  </cols>
  <sheetData>
    <row r="1" spans="1:13" ht="26.25" x14ac:dyDescent="0.4">
      <c r="B1" s="82" t="s">
        <v>30</v>
      </c>
      <c r="C1" s="82"/>
      <c r="D1" s="82"/>
      <c r="E1" s="82"/>
      <c r="F1" s="82"/>
      <c r="G1" s="82"/>
      <c r="H1" s="82"/>
      <c r="I1" s="29"/>
    </row>
    <row r="4" spans="1:13" ht="20.25" customHeight="1" x14ac:dyDescent="0.25"/>
    <row r="5" spans="1:13" s="64" customFormat="1" ht="51.75" customHeight="1" x14ac:dyDescent="0.25">
      <c r="A5" s="68" t="s">
        <v>65</v>
      </c>
      <c r="B5" s="69" t="s">
        <v>2</v>
      </c>
      <c r="C5" s="69" t="s">
        <v>32</v>
      </c>
      <c r="D5" s="69" t="s">
        <v>33</v>
      </c>
      <c r="E5" s="69" t="s">
        <v>26</v>
      </c>
      <c r="F5" s="69" t="s">
        <v>27</v>
      </c>
      <c r="G5" s="69" t="s">
        <v>28</v>
      </c>
      <c r="H5" s="69" t="s">
        <v>58</v>
      </c>
      <c r="I5" s="69" t="s">
        <v>60</v>
      </c>
      <c r="J5" s="69" t="s">
        <v>36</v>
      </c>
      <c r="K5" s="69" t="s">
        <v>63</v>
      </c>
      <c r="L5" s="70" t="s">
        <v>64</v>
      </c>
    </row>
    <row r="6" spans="1:13" ht="15.75" customHeight="1" x14ac:dyDescent="0.25">
      <c r="A6" s="71" t="s">
        <v>37</v>
      </c>
      <c r="B6" s="51" t="s">
        <v>3</v>
      </c>
      <c r="C6" s="65">
        <v>302333.06</v>
      </c>
      <c r="D6" s="65">
        <v>279989.76000000001</v>
      </c>
      <c r="E6" s="65">
        <v>233942.53</v>
      </c>
      <c r="F6" s="65">
        <v>293865.36</v>
      </c>
      <c r="G6" s="65">
        <v>198616.87</v>
      </c>
      <c r="H6" s="65">
        <v>177838</v>
      </c>
      <c r="I6" s="65">
        <v>299656.65999999997</v>
      </c>
      <c r="J6" s="65">
        <v>235611</v>
      </c>
      <c r="K6" s="65">
        <v>194544.41199999995</v>
      </c>
      <c r="L6" s="72">
        <v>248705</v>
      </c>
    </row>
    <row r="7" spans="1:13" ht="15" customHeight="1" x14ac:dyDescent="0.25">
      <c r="A7" s="73" t="s">
        <v>38</v>
      </c>
      <c r="B7" s="52" t="s">
        <v>4</v>
      </c>
      <c r="C7" s="54">
        <v>166490.21</v>
      </c>
      <c r="D7" s="54">
        <v>172487.36</v>
      </c>
      <c r="E7" s="54">
        <v>145612.59</v>
      </c>
      <c r="F7" s="54">
        <v>191028.74</v>
      </c>
      <c r="G7" s="54">
        <v>134584.42000000001</v>
      </c>
      <c r="H7" s="54">
        <v>110188</v>
      </c>
      <c r="I7" s="54">
        <v>161393.93999999997</v>
      </c>
      <c r="J7" s="54">
        <v>149557</v>
      </c>
      <c r="K7" s="54">
        <v>125574.8392</v>
      </c>
      <c r="L7" s="74">
        <v>136577.84486436009</v>
      </c>
    </row>
    <row r="8" spans="1:13" ht="15" customHeight="1" x14ac:dyDescent="0.25">
      <c r="A8" s="75" t="s">
        <v>66</v>
      </c>
      <c r="B8" s="53" t="s">
        <v>5</v>
      </c>
      <c r="C8" s="66">
        <f t="shared" ref="C8:D8" si="0">C7+C6</f>
        <v>468823.27</v>
      </c>
      <c r="D8" s="66">
        <f t="shared" si="0"/>
        <v>452477.12</v>
      </c>
      <c r="E8" s="66">
        <f>E7+E6</f>
        <v>379555.12</v>
      </c>
      <c r="F8" s="66">
        <f t="shared" ref="F8:H8" si="1">F7+F6</f>
        <v>484894.1</v>
      </c>
      <c r="G8" s="66">
        <f t="shared" si="1"/>
        <v>333201.29000000004</v>
      </c>
      <c r="H8" s="66">
        <f t="shared" si="1"/>
        <v>288026</v>
      </c>
      <c r="I8" s="66">
        <f t="shared" ref="I8" si="2">I7+I6</f>
        <v>461050.6</v>
      </c>
      <c r="J8" s="66">
        <f>SUM(J6:J7)</f>
        <v>385168</v>
      </c>
      <c r="K8" s="66">
        <f>SUM(K6:K7)</f>
        <v>320119.25119999994</v>
      </c>
      <c r="L8" s="76">
        <f>SUM(L6:L7)</f>
        <v>385282.84486436006</v>
      </c>
    </row>
    <row r="9" spans="1:13" ht="15.75" x14ac:dyDescent="0.25">
      <c r="A9" s="73" t="s">
        <v>39</v>
      </c>
      <c r="B9" s="54" t="s">
        <v>6</v>
      </c>
      <c r="C9" s="54">
        <v>411.7</v>
      </c>
      <c r="D9" s="54">
        <v>293.2</v>
      </c>
      <c r="E9" s="54">
        <v>381.73</v>
      </c>
      <c r="F9" s="54">
        <v>0</v>
      </c>
      <c r="G9" s="54">
        <v>33.020000000000003</v>
      </c>
      <c r="H9" s="54">
        <v>0</v>
      </c>
      <c r="I9" s="54">
        <v>0</v>
      </c>
      <c r="J9" s="54">
        <v>2842.9491612665347</v>
      </c>
      <c r="K9" s="54">
        <v>1852.4503999999999</v>
      </c>
      <c r="L9" s="74">
        <v>1852.4503999999999</v>
      </c>
      <c r="M9" s="47"/>
    </row>
    <row r="10" spans="1:13" ht="15.75" x14ac:dyDescent="0.25">
      <c r="A10" s="73" t="s">
        <v>40</v>
      </c>
      <c r="B10" s="54" t="s">
        <v>0</v>
      </c>
      <c r="C10" s="54">
        <v>0</v>
      </c>
      <c r="D10" s="54">
        <v>0</v>
      </c>
      <c r="E10" s="54">
        <v>65</v>
      </c>
      <c r="F10" s="54">
        <v>35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74">
        <v>0</v>
      </c>
      <c r="M10" s="47"/>
    </row>
    <row r="11" spans="1:13" ht="15.75" x14ac:dyDescent="0.25">
      <c r="A11" s="73" t="s">
        <v>41</v>
      </c>
      <c r="B11" s="54" t="s">
        <v>7</v>
      </c>
      <c r="C11" s="54">
        <v>1976.71</v>
      </c>
      <c r="D11" s="54">
        <v>2296.86</v>
      </c>
      <c r="E11" s="54">
        <v>2781.52</v>
      </c>
      <c r="F11" s="54">
        <v>1361.22</v>
      </c>
      <c r="G11" s="54">
        <v>2042.99</v>
      </c>
      <c r="H11" s="54">
        <v>790.02</v>
      </c>
      <c r="I11" s="54">
        <v>785.41</v>
      </c>
      <c r="J11" s="54">
        <v>1800.8369762466903</v>
      </c>
      <c r="K11" s="54">
        <v>593.32839999999999</v>
      </c>
      <c r="L11" s="74">
        <v>593.32839999999999</v>
      </c>
      <c r="M11" s="47"/>
    </row>
    <row r="12" spans="1:13" ht="15.75" x14ac:dyDescent="0.25">
      <c r="A12" s="73" t="s">
        <v>42</v>
      </c>
      <c r="B12" s="54" t="s">
        <v>1</v>
      </c>
      <c r="C12" s="54">
        <v>0</v>
      </c>
      <c r="D12" s="54">
        <v>0</v>
      </c>
      <c r="E12" s="54">
        <v>485.7</v>
      </c>
      <c r="F12" s="54">
        <v>423.8</v>
      </c>
      <c r="G12" s="54">
        <v>352.93</v>
      </c>
      <c r="H12" s="54">
        <v>380.25</v>
      </c>
      <c r="I12" s="54">
        <v>779.44</v>
      </c>
      <c r="J12" s="54">
        <v>13.43223354538017</v>
      </c>
      <c r="K12" s="54">
        <v>200.39</v>
      </c>
      <c r="L12" s="74">
        <v>200.39</v>
      </c>
      <c r="M12" s="47"/>
    </row>
    <row r="13" spans="1:13" ht="15.75" x14ac:dyDescent="0.25">
      <c r="A13" s="73" t="s">
        <v>43</v>
      </c>
      <c r="B13" s="55" t="s">
        <v>8</v>
      </c>
      <c r="C13" s="54">
        <v>0</v>
      </c>
      <c r="D13" s="54">
        <v>0</v>
      </c>
      <c r="E13" s="54">
        <v>0</v>
      </c>
      <c r="F13" s="54">
        <v>0</v>
      </c>
      <c r="G13" s="54">
        <v>1034</v>
      </c>
      <c r="H13" s="67">
        <v>1170</v>
      </c>
      <c r="I13" s="67">
        <v>2340</v>
      </c>
      <c r="J13" s="54">
        <v>962.88796856189526</v>
      </c>
      <c r="K13" s="54">
        <v>372.35999999999996</v>
      </c>
      <c r="L13" s="74">
        <v>372.35999999999996</v>
      </c>
      <c r="M13" s="47"/>
    </row>
    <row r="14" spans="1:13" ht="15.75" x14ac:dyDescent="0.25">
      <c r="A14" s="73" t="s">
        <v>44</v>
      </c>
      <c r="B14" s="54" t="s">
        <v>9</v>
      </c>
      <c r="C14" s="54">
        <v>8320.3799999999992</v>
      </c>
      <c r="D14" s="54">
        <v>9701.5499999999993</v>
      </c>
      <c r="E14" s="54">
        <v>8567.76</v>
      </c>
      <c r="F14" s="54">
        <v>11235.45</v>
      </c>
      <c r="G14" s="54">
        <v>16730.79</v>
      </c>
      <c r="H14" s="67">
        <v>12498.93</v>
      </c>
      <c r="I14" s="67">
        <v>17648.500000000004</v>
      </c>
      <c r="J14" s="54">
        <v>15748.898766265738</v>
      </c>
      <c r="K14" s="54">
        <v>10829.029200000001</v>
      </c>
      <c r="L14" s="74">
        <v>10829.029200000001</v>
      </c>
      <c r="M14" s="47"/>
    </row>
    <row r="15" spans="1:13" ht="15.75" x14ac:dyDescent="0.25">
      <c r="A15" s="73" t="s">
        <v>45</v>
      </c>
      <c r="B15" s="54" t="s">
        <v>10</v>
      </c>
      <c r="C15" s="54">
        <v>0</v>
      </c>
      <c r="D15" s="54">
        <v>0</v>
      </c>
      <c r="E15" s="54">
        <v>0</v>
      </c>
      <c r="F15" s="54">
        <v>0</v>
      </c>
      <c r="G15" s="54">
        <v>-449.1</v>
      </c>
      <c r="H15" s="54">
        <v>0</v>
      </c>
      <c r="I15" s="54">
        <v>0</v>
      </c>
      <c r="J15" s="54">
        <v>0</v>
      </c>
      <c r="K15" s="54">
        <v>-547.14879999999994</v>
      </c>
      <c r="L15" s="74">
        <v>-547.14879999999994</v>
      </c>
      <c r="M15" s="47"/>
    </row>
    <row r="16" spans="1:13" ht="15.75" x14ac:dyDescent="0.25">
      <c r="A16" s="77" t="s">
        <v>47</v>
      </c>
      <c r="B16" s="54" t="s">
        <v>35</v>
      </c>
      <c r="C16" s="54">
        <v>0</v>
      </c>
      <c r="D16" s="54">
        <v>225.39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5911.9887745616115</v>
      </c>
      <c r="K16" s="54">
        <v>39.119999999999997</v>
      </c>
      <c r="L16" s="74">
        <v>39.119999999999997</v>
      </c>
      <c r="M16" s="47"/>
    </row>
    <row r="17" spans="1:13" ht="15.75" x14ac:dyDescent="0.25">
      <c r="A17" s="77" t="s">
        <v>48</v>
      </c>
      <c r="B17" s="52" t="s">
        <v>11</v>
      </c>
      <c r="C17" s="54">
        <v>0</v>
      </c>
      <c r="D17" s="54">
        <v>0</v>
      </c>
      <c r="E17" s="54">
        <v>0</v>
      </c>
      <c r="F17" s="54">
        <v>4466.88</v>
      </c>
      <c r="G17" s="54">
        <v>10000</v>
      </c>
      <c r="H17" s="54">
        <v>9999.82</v>
      </c>
      <c r="I17" s="54">
        <v>19465.64</v>
      </c>
      <c r="J17" s="54">
        <v>9979.7471215906644</v>
      </c>
      <c r="K17" s="54">
        <v>10000</v>
      </c>
      <c r="L17" s="74">
        <v>10000</v>
      </c>
      <c r="M17" s="47"/>
    </row>
    <row r="18" spans="1:13" ht="15.75" x14ac:dyDescent="0.25">
      <c r="A18" s="73" t="s">
        <v>46</v>
      </c>
      <c r="B18" s="52" t="s">
        <v>34</v>
      </c>
      <c r="C18" s="54">
        <v>315.95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74">
        <v>0</v>
      </c>
      <c r="M18" s="47"/>
    </row>
    <row r="19" spans="1:13" ht="15.75" x14ac:dyDescent="0.25">
      <c r="A19" s="73" t="s">
        <v>39</v>
      </c>
      <c r="B19" s="54" t="s">
        <v>12</v>
      </c>
      <c r="C19" s="54">
        <v>0</v>
      </c>
      <c r="D19" s="54">
        <v>0</v>
      </c>
      <c r="E19" s="54">
        <v>0</v>
      </c>
      <c r="F19" s="54">
        <v>-128.29</v>
      </c>
      <c r="G19" s="54">
        <v>-998.46</v>
      </c>
      <c r="H19" s="54">
        <v>0</v>
      </c>
      <c r="I19" s="54">
        <v>0</v>
      </c>
      <c r="J19" s="54">
        <v>0</v>
      </c>
      <c r="K19" s="54">
        <v>1127.9375999999997</v>
      </c>
      <c r="L19" s="74">
        <v>1127.9375999999997</v>
      </c>
      <c r="M19" s="47"/>
    </row>
    <row r="20" spans="1:13" ht="45" x14ac:dyDescent="0.25">
      <c r="A20" s="73" t="s">
        <v>49</v>
      </c>
      <c r="B20" s="56" t="s">
        <v>13</v>
      </c>
      <c r="C20" s="54">
        <v>2892.58</v>
      </c>
      <c r="D20" s="54">
        <v>3907.14</v>
      </c>
      <c r="E20" s="54">
        <v>5124.7700000000004</v>
      </c>
      <c r="F20" s="54">
        <v>2527.36</v>
      </c>
      <c r="G20" s="54">
        <v>2453.77</v>
      </c>
      <c r="H20" s="54">
        <v>0</v>
      </c>
      <c r="I20" s="54">
        <v>229.92</v>
      </c>
      <c r="J20" s="54">
        <v>3046.2951169976473</v>
      </c>
      <c r="K20" s="54">
        <v>45.669200000000004</v>
      </c>
      <c r="L20" s="74">
        <v>45.669200000000004</v>
      </c>
      <c r="M20" s="47"/>
    </row>
    <row r="21" spans="1:13" ht="45.75" x14ac:dyDescent="0.25">
      <c r="A21" s="73" t="s">
        <v>50</v>
      </c>
      <c r="B21" s="57" t="s">
        <v>14</v>
      </c>
      <c r="C21" s="54">
        <v>1285.8499999999999</v>
      </c>
      <c r="D21" s="54">
        <v>999.64</v>
      </c>
      <c r="E21" s="54">
        <v>3099.32</v>
      </c>
      <c r="F21" s="54">
        <v>1358.69</v>
      </c>
      <c r="G21" s="54">
        <v>1238.92</v>
      </c>
      <c r="H21" s="54">
        <v>114.96</v>
      </c>
      <c r="I21" s="54">
        <v>121</v>
      </c>
      <c r="J21" s="54">
        <v>694.18685969821888</v>
      </c>
      <c r="K21" s="54">
        <v>150.79999999999998</v>
      </c>
      <c r="L21" s="74">
        <v>150.79999999999998</v>
      </c>
      <c r="M21" s="47"/>
    </row>
    <row r="22" spans="1:13" ht="15.75" x14ac:dyDescent="0.25">
      <c r="A22" s="71" t="s">
        <v>51</v>
      </c>
      <c r="B22" s="58" t="s">
        <v>15</v>
      </c>
      <c r="C22" s="54">
        <v>0</v>
      </c>
      <c r="D22" s="54">
        <v>0</v>
      </c>
      <c r="E22" s="54">
        <v>43.68</v>
      </c>
      <c r="F22" s="54">
        <v>0</v>
      </c>
      <c r="G22" s="54">
        <v>7.49</v>
      </c>
      <c r="H22" s="54">
        <v>0</v>
      </c>
      <c r="I22" s="54">
        <v>0</v>
      </c>
      <c r="J22" s="54">
        <v>0</v>
      </c>
      <c r="K22" s="54">
        <v>0</v>
      </c>
      <c r="L22" s="74">
        <v>0</v>
      </c>
      <c r="M22" s="47"/>
    </row>
    <row r="23" spans="1:13" ht="28.9" customHeight="1" x14ac:dyDescent="0.25">
      <c r="A23" s="75" t="s">
        <v>66</v>
      </c>
      <c r="B23" s="59" t="s">
        <v>16</v>
      </c>
      <c r="C23" s="66">
        <f t="shared" ref="C23:H23" si="3">SUM(C9:C22)</f>
        <v>15203.17</v>
      </c>
      <c r="D23" s="66">
        <f t="shared" si="3"/>
        <v>17423.78</v>
      </c>
      <c r="E23" s="66">
        <f t="shared" si="3"/>
        <v>20549.48</v>
      </c>
      <c r="F23" s="66">
        <f t="shared" si="3"/>
        <v>21280.11</v>
      </c>
      <c r="G23" s="66">
        <f t="shared" si="3"/>
        <v>32446.350000000002</v>
      </c>
      <c r="H23" s="66">
        <f t="shared" si="3"/>
        <v>24953.98</v>
      </c>
      <c r="I23" s="66">
        <f t="shared" ref="I23" si="4">SUM(I9:I22)</f>
        <v>41369.910000000003</v>
      </c>
      <c r="J23" s="66">
        <f>SUM(J9:J22)</f>
        <v>41001.222978734375</v>
      </c>
      <c r="K23" s="66">
        <f>SUM(K9:K22)</f>
        <v>24663.936000000005</v>
      </c>
      <c r="L23" s="76">
        <f>SUM(L9:L22)</f>
        <v>24663.936000000005</v>
      </c>
      <c r="M23" s="48"/>
    </row>
    <row r="24" spans="1:13" ht="29.45" customHeight="1" x14ac:dyDescent="0.25">
      <c r="A24" s="75" t="s">
        <v>66</v>
      </c>
      <c r="B24" s="60" t="s">
        <v>17</v>
      </c>
      <c r="C24" s="49">
        <f>C23+C8</f>
        <v>484026.44</v>
      </c>
      <c r="D24" s="49">
        <f>D23+D8</f>
        <v>469900.9</v>
      </c>
      <c r="E24" s="49">
        <f>E23+E8</f>
        <v>400104.6</v>
      </c>
      <c r="F24" s="49">
        <f>F23+F8</f>
        <v>506174.20999999996</v>
      </c>
      <c r="G24" s="49">
        <f>G23+G8</f>
        <v>365647.64</v>
      </c>
      <c r="H24" s="49">
        <f>H23+H8</f>
        <v>312979.98</v>
      </c>
      <c r="I24" s="49">
        <f>I23+I8</f>
        <v>502420.51</v>
      </c>
      <c r="J24" s="49">
        <f>J23+J8</f>
        <v>426169.22297873435</v>
      </c>
      <c r="K24" s="49">
        <f>K23+K8</f>
        <v>344783.18719999993</v>
      </c>
      <c r="L24" s="78">
        <f>L23+L8</f>
        <v>409946.78086436004</v>
      </c>
      <c r="M24" s="47"/>
    </row>
    <row r="25" spans="1:13" ht="17.45" customHeight="1" x14ac:dyDescent="0.25">
      <c r="A25" s="73" t="s">
        <v>53</v>
      </c>
      <c r="B25" s="61" t="s">
        <v>18</v>
      </c>
      <c r="C25" s="54">
        <v>1952.94</v>
      </c>
      <c r="D25" s="54">
        <v>1944.61</v>
      </c>
      <c r="E25" s="54">
        <v>2067.7399999999998</v>
      </c>
      <c r="F25" s="54">
        <v>2270.2600000000002</v>
      </c>
      <c r="G25" s="54">
        <v>2169.27</v>
      </c>
      <c r="H25" s="54">
        <v>0</v>
      </c>
      <c r="I25" s="54">
        <v>0</v>
      </c>
      <c r="J25" s="54">
        <v>2327.0498048030049</v>
      </c>
      <c r="K25" s="54">
        <v>2327.0498048030049</v>
      </c>
      <c r="L25" s="74">
        <v>2327.0498048030049</v>
      </c>
      <c r="M25" s="47"/>
    </row>
    <row r="26" spans="1:13" ht="30.75" x14ac:dyDescent="0.25">
      <c r="A26" s="73" t="s">
        <v>52</v>
      </c>
      <c r="B26" s="61" t="s">
        <v>19</v>
      </c>
      <c r="C26" s="54">
        <v>34921.07</v>
      </c>
      <c r="D26" s="54">
        <v>23410.76</v>
      </c>
      <c r="E26" s="54">
        <v>24578.82</v>
      </c>
      <c r="F26" s="54">
        <v>25524.94</v>
      </c>
      <c r="G26" s="54">
        <v>17933.88</v>
      </c>
      <c r="H26" s="54">
        <v>18633.36</v>
      </c>
      <c r="I26" s="54">
        <v>26475.460000000003</v>
      </c>
      <c r="J26" s="54">
        <v>29651.390857412738</v>
      </c>
      <c r="K26" s="54">
        <v>24440.387999999999</v>
      </c>
      <c r="L26" s="74">
        <v>24440.387999999999</v>
      </c>
      <c r="M26" s="47"/>
    </row>
    <row r="27" spans="1:13" ht="30.75" x14ac:dyDescent="0.25">
      <c r="A27" s="73" t="s">
        <v>54</v>
      </c>
      <c r="B27" s="62" t="s">
        <v>20</v>
      </c>
      <c r="C27" s="54">
        <v>27600.3</v>
      </c>
      <c r="D27" s="54">
        <v>33680.639999999999</v>
      </c>
      <c r="E27" s="54">
        <v>35977.49</v>
      </c>
      <c r="F27" s="54">
        <v>33237.32</v>
      </c>
      <c r="G27" s="54">
        <v>35144.230000000003</v>
      </c>
      <c r="H27" s="54">
        <v>63513</v>
      </c>
      <c r="I27" s="54">
        <v>69503.13</v>
      </c>
      <c r="J27" s="54">
        <v>28370.388656306557</v>
      </c>
      <c r="K27" s="54">
        <v>29108.204799999996</v>
      </c>
      <c r="L27" s="74">
        <v>29108.204799999996</v>
      </c>
      <c r="M27" s="47"/>
    </row>
    <row r="28" spans="1:13" ht="16.899999999999999" customHeight="1" x14ac:dyDescent="0.25">
      <c r="A28" s="73" t="s">
        <v>55</v>
      </c>
      <c r="B28" s="61" t="s">
        <v>21</v>
      </c>
      <c r="C28" s="54">
        <v>0</v>
      </c>
      <c r="D28" s="54">
        <v>0</v>
      </c>
      <c r="E28" s="54">
        <v>0</v>
      </c>
      <c r="F28" s="54">
        <v>0</v>
      </c>
      <c r="G28" s="54">
        <v>1225.31</v>
      </c>
      <c r="H28" s="54">
        <v>0</v>
      </c>
      <c r="I28" s="54">
        <v>0</v>
      </c>
      <c r="J28" s="54">
        <v>0</v>
      </c>
      <c r="K28" s="54">
        <v>0</v>
      </c>
      <c r="L28" s="74">
        <v>0</v>
      </c>
      <c r="M28" s="47"/>
    </row>
    <row r="29" spans="1:13" ht="16.149999999999999" customHeight="1" x14ac:dyDescent="0.25">
      <c r="A29" s="73" t="s">
        <v>56</v>
      </c>
      <c r="B29" s="61" t="s">
        <v>22</v>
      </c>
      <c r="C29" s="54">
        <v>19162.09</v>
      </c>
      <c r="D29" s="54">
        <v>21891.07</v>
      </c>
      <c r="E29" s="54">
        <v>18084</v>
      </c>
      <c r="F29" s="54">
        <v>23620.63</v>
      </c>
      <c r="G29" s="54">
        <v>16915.57</v>
      </c>
      <c r="H29" s="54">
        <v>32169.85</v>
      </c>
      <c r="I29" s="54">
        <v>52911.290000000008</v>
      </c>
      <c r="J29" s="54">
        <v>20128.071791356637</v>
      </c>
      <c r="K29" s="54">
        <v>20638.232799999998</v>
      </c>
      <c r="L29" s="74">
        <f>L8*0.055</f>
        <v>21190.556467539802</v>
      </c>
      <c r="M29" s="47"/>
    </row>
    <row r="30" spans="1:13" ht="15.75" x14ac:dyDescent="0.25">
      <c r="A30" s="73" t="s">
        <v>57</v>
      </c>
      <c r="B30" s="61" t="s">
        <v>23</v>
      </c>
      <c r="C30" s="54">
        <v>51459.98</v>
      </c>
      <c r="D30" s="54">
        <v>49779.89</v>
      </c>
      <c r="E30" s="54">
        <v>39823.71</v>
      </c>
      <c r="F30" s="54">
        <v>71215.25</v>
      </c>
      <c r="G30" s="54">
        <v>45611.44</v>
      </c>
      <c r="H30" s="54">
        <v>41260.239999999998</v>
      </c>
      <c r="I30" s="54">
        <v>-208995.27000000002</v>
      </c>
      <c r="J30" s="54">
        <v>40828.048526038838</v>
      </c>
      <c r="K30" s="54">
        <v>33550.656800000004</v>
      </c>
      <c r="L30" s="74">
        <f>L8*0.112</f>
        <v>43151.67862480833</v>
      </c>
      <c r="M30" s="47"/>
    </row>
    <row r="31" spans="1:13" ht="16.899999999999999" customHeight="1" x14ac:dyDescent="0.25">
      <c r="A31" s="75" t="s">
        <v>66</v>
      </c>
      <c r="B31" s="63" t="s">
        <v>24</v>
      </c>
      <c r="C31" s="66">
        <f t="shared" ref="C31:D31" si="5">SUM(C25:C30)</f>
        <v>135096.38</v>
      </c>
      <c r="D31" s="66">
        <f t="shared" si="5"/>
        <v>130706.96999999999</v>
      </c>
      <c r="E31" s="66">
        <f t="shared" ref="E31:L31" si="6">SUM(E25:E30)</f>
        <v>120531.75999999998</v>
      </c>
      <c r="F31" s="66">
        <f t="shared" si="6"/>
        <v>155868.4</v>
      </c>
      <c r="G31" s="66">
        <f t="shared" si="6"/>
        <v>118999.70000000001</v>
      </c>
      <c r="H31" s="66">
        <f t="shared" si="6"/>
        <v>155576.44999999998</v>
      </c>
      <c r="I31" s="66">
        <f t="shared" si="6"/>
        <v>-60105.390000000014</v>
      </c>
      <c r="J31" s="66">
        <f t="shared" si="6"/>
        <v>121304.94963591777</v>
      </c>
      <c r="K31" s="66">
        <f t="shared" si="6"/>
        <v>110064.53220480299</v>
      </c>
      <c r="L31" s="76">
        <f t="shared" si="6"/>
        <v>120217.87769715113</v>
      </c>
      <c r="M31" s="47"/>
    </row>
    <row r="32" spans="1:13" ht="18" customHeight="1" thickBot="1" x14ac:dyDescent="0.3">
      <c r="A32" s="75" t="s">
        <v>66</v>
      </c>
      <c r="B32" s="50" t="s">
        <v>25</v>
      </c>
      <c r="C32" s="50">
        <f t="shared" ref="C32:D32" si="7">C24+C31</f>
        <v>619122.82000000007</v>
      </c>
      <c r="D32" s="50">
        <f t="shared" si="7"/>
        <v>600607.87</v>
      </c>
      <c r="E32" s="50">
        <f>E24+E31</f>
        <v>520636.36</v>
      </c>
      <c r="F32" s="50">
        <f>F24+F31</f>
        <v>662042.61</v>
      </c>
      <c r="G32" s="50">
        <f>G24+G31</f>
        <v>484647.34</v>
      </c>
      <c r="H32" s="50">
        <f>H24+H31</f>
        <v>468556.42999999993</v>
      </c>
      <c r="I32" s="50">
        <f>I24+I31</f>
        <v>442315.12</v>
      </c>
      <c r="J32" s="50">
        <f>J31+J24</f>
        <v>547474.17261465208</v>
      </c>
      <c r="K32" s="50">
        <f>K31+K24</f>
        <v>454847.71940480289</v>
      </c>
      <c r="L32" s="79">
        <f>L31+L24</f>
        <v>530164.6585615112</v>
      </c>
      <c r="M32" s="47"/>
    </row>
    <row r="33" spans="1:13" ht="15.6" customHeight="1" x14ac:dyDescent="0.25">
      <c r="A33" s="75" t="s">
        <v>66</v>
      </c>
      <c r="B33" s="80" t="s">
        <v>29</v>
      </c>
      <c r="C33" s="80">
        <v>799000</v>
      </c>
      <c r="D33" s="80">
        <v>899603.88</v>
      </c>
      <c r="E33" s="80">
        <v>985497.87</v>
      </c>
      <c r="F33" s="80">
        <v>1006661.62</v>
      </c>
      <c r="G33" s="80">
        <v>1080022.1100000001</v>
      </c>
      <c r="H33" s="80">
        <v>1178578</v>
      </c>
      <c r="I33" s="80">
        <v>1178578</v>
      </c>
      <c r="J33" s="80" t="s">
        <v>59</v>
      </c>
      <c r="K33" s="80">
        <v>1110503</v>
      </c>
      <c r="L33" s="81" t="s">
        <v>62</v>
      </c>
      <c r="M33" s="47"/>
    </row>
    <row r="34" spans="1:13" ht="15.7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5.75" x14ac:dyDescent="0.25">
      <c r="A35" s="47"/>
      <c r="B35" s="83" t="s">
        <v>31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5" customHeight="1" x14ac:dyDescent="0.25">
      <c r="M36" s="47"/>
    </row>
    <row r="37" spans="1:13" ht="15.75" x14ac:dyDescent="0.25">
      <c r="M37" s="47"/>
    </row>
    <row r="38" spans="1:13" ht="15.75" x14ac:dyDescent="0.25">
      <c r="M38" s="47"/>
    </row>
  </sheetData>
  <sheetProtection algorithmName="SHA-512" hashValue="bh0f881cAqoX93NCX3y6fGyDjNmd6ZvslrcxBi2mvcMAIiBOwfRts4mIZWNLL/U8NqEbukmLryPL8xMf44LCYg==" saltValue="1QwTwR/HC9cyh4DFY+TVlw==" spinCount="100000" sheet="1" objects="1" scenarios="1"/>
  <hyperlinks>
    <hyperlink ref="B6" r:id="rId1"/>
  </hyperlinks>
  <printOptions horizontalCentered="1"/>
  <pageMargins left="0.5" right="0.5" top="0.5" bottom="0.5" header="0.3" footer="0.3"/>
  <pageSetup scale="3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4" zoomScaleNormal="100" workbookViewId="0">
      <selection activeCell="F25" sqref="F25"/>
    </sheetView>
  </sheetViews>
  <sheetFormatPr defaultRowHeight="15" x14ac:dyDescent="0.25"/>
  <cols>
    <col min="2" max="2" width="23" bestFit="1" customWidth="1"/>
    <col min="3" max="3" width="13.140625" customWidth="1"/>
    <col min="4" max="4" width="12.85546875" customWidth="1"/>
    <col min="5" max="5" width="12.7109375" customWidth="1"/>
    <col min="6" max="6" width="12.5703125" customWidth="1"/>
    <col min="7" max="7" width="13.5703125" hidden="1" customWidth="1"/>
    <col min="8" max="8" width="13.5703125" customWidth="1"/>
    <col min="9" max="9" width="14.5703125" hidden="1" customWidth="1"/>
    <col min="10" max="11" width="14.5703125" customWidth="1"/>
  </cols>
  <sheetData>
    <row r="1" spans="1:11" ht="26.25" x14ac:dyDescent="0.4">
      <c r="B1" s="41" t="s">
        <v>30</v>
      </c>
      <c r="C1" s="41"/>
      <c r="D1" s="41"/>
      <c r="E1" s="41"/>
      <c r="F1" s="41"/>
      <c r="G1" s="41"/>
      <c r="H1" s="31"/>
    </row>
    <row r="4" spans="1:11" ht="15.75" thickBot="1" x14ac:dyDescent="0.3">
      <c r="G4" t="s">
        <v>61</v>
      </c>
      <c r="I4" t="s">
        <v>61</v>
      </c>
    </row>
    <row r="5" spans="1:11" ht="14.45" customHeight="1" x14ac:dyDescent="0.25">
      <c r="C5" s="38" t="s">
        <v>33</v>
      </c>
      <c r="D5" s="42" t="s">
        <v>26</v>
      </c>
      <c r="E5" s="38" t="s">
        <v>27</v>
      </c>
      <c r="F5" s="38" t="s">
        <v>28</v>
      </c>
      <c r="G5" s="38" t="s">
        <v>58</v>
      </c>
      <c r="H5" s="38" t="s">
        <v>60</v>
      </c>
      <c r="I5" s="38" t="s">
        <v>36</v>
      </c>
      <c r="J5" s="38" t="s">
        <v>63</v>
      </c>
      <c r="K5" s="38" t="s">
        <v>64</v>
      </c>
    </row>
    <row r="6" spans="1:11" ht="15.75" thickBot="1" x14ac:dyDescent="0.3">
      <c r="C6" s="39"/>
      <c r="D6" s="43"/>
      <c r="E6" s="39"/>
      <c r="F6" s="39"/>
      <c r="G6" s="39"/>
      <c r="H6" s="39"/>
      <c r="I6" s="39"/>
      <c r="J6" s="39"/>
      <c r="K6" s="39"/>
    </row>
    <row r="7" spans="1:11" x14ac:dyDescent="0.25">
      <c r="B7" s="45" t="s">
        <v>2</v>
      </c>
      <c r="C7" s="39"/>
      <c r="D7" s="43"/>
      <c r="E7" s="39"/>
      <c r="F7" s="39"/>
      <c r="G7" s="39"/>
      <c r="H7" s="39"/>
      <c r="I7" s="39"/>
      <c r="J7" s="39"/>
      <c r="K7" s="39"/>
    </row>
    <row r="8" spans="1:11" ht="15.75" thickBot="1" x14ac:dyDescent="0.3">
      <c r="B8" s="46"/>
      <c r="C8" s="40"/>
      <c r="D8" s="44"/>
      <c r="E8" s="40"/>
      <c r="F8" s="40"/>
      <c r="G8" s="40"/>
      <c r="H8" s="40"/>
      <c r="I8" s="40"/>
      <c r="J8" s="40"/>
      <c r="K8" s="40"/>
    </row>
    <row r="9" spans="1:11" x14ac:dyDescent="0.25">
      <c r="A9" s="25" t="s">
        <v>37</v>
      </c>
      <c r="B9" s="23" t="s">
        <v>3</v>
      </c>
      <c r="C9" s="32">
        <v>3559837</v>
      </c>
      <c r="D9" s="32">
        <v>3836510</v>
      </c>
      <c r="E9" s="32">
        <v>2734252</v>
      </c>
      <c r="F9" s="32">
        <v>3880713</v>
      </c>
      <c r="G9" s="17">
        <v>177838</v>
      </c>
      <c r="H9" s="32">
        <v>4001321</v>
      </c>
      <c r="I9" s="17">
        <v>235611</v>
      </c>
      <c r="J9" s="32">
        <v>4003446</v>
      </c>
      <c r="K9" s="17"/>
    </row>
    <row r="10" spans="1:11" x14ac:dyDescent="0.25">
      <c r="A10" s="25" t="s">
        <v>38</v>
      </c>
      <c r="B10" s="2" t="s">
        <v>4</v>
      </c>
      <c r="C10" s="33">
        <v>1910400</v>
      </c>
      <c r="D10" s="33">
        <v>2108933</v>
      </c>
      <c r="E10" s="33">
        <v>1430405</v>
      </c>
      <c r="F10" s="33">
        <v>2285226</v>
      </c>
      <c r="G10" s="18">
        <v>110188</v>
      </c>
      <c r="H10" s="33">
        <v>2417866</v>
      </c>
      <c r="I10" s="18">
        <v>149557</v>
      </c>
      <c r="J10" s="33">
        <v>2382213</v>
      </c>
      <c r="K10" s="18"/>
    </row>
    <row r="11" spans="1:11" x14ac:dyDescent="0.25">
      <c r="B11" s="3" t="s">
        <v>5</v>
      </c>
      <c r="C11" s="19">
        <f t="shared" ref="C11" si="0">C10+C9</f>
        <v>5470237</v>
      </c>
      <c r="D11" s="19">
        <f>D10+D9</f>
        <v>5945443</v>
      </c>
      <c r="E11" s="19">
        <f t="shared" ref="E11:H11" si="1">E10+E9</f>
        <v>4164657</v>
      </c>
      <c r="F11" s="19">
        <f t="shared" si="1"/>
        <v>6165939</v>
      </c>
      <c r="G11" s="19">
        <f t="shared" si="1"/>
        <v>288026</v>
      </c>
      <c r="H11" s="19">
        <f t="shared" si="1"/>
        <v>6419187</v>
      </c>
      <c r="I11" s="19">
        <f>SUM(I9:I10)</f>
        <v>385168</v>
      </c>
      <c r="J11" s="19">
        <f>SUM(J9:J10)</f>
        <v>6385659</v>
      </c>
      <c r="K11" s="19">
        <f>SUM(K9:K10)</f>
        <v>0</v>
      </c>
    </row>
    <row r="12" spans="1:11" x14ac:dyDescent="0.25">
      <c r="A12" s="25" t="s">
        <v>39</v>
      </c>
      <c r="B12" s="1" t="s">
        <v>6</v>
      </c>
      <c r="C12" s="33">
        <v>64963</v>
      </c>
      <c r="D12" s="33">
        <v>44107</v>
      </c>
      <c r="E12" s="33">
        <v>49927</v>
      </c>
      <c r="F12" s="33">
        <v>58765</v>
      </c>
      <c r="G12" s="18">
        <v>0</v>
      </c>
      <c r="H12" s="33">
        <v>18617</v>
      </c>
      <c r="I12" s="18">
        <v>2842.9491612665347</v>
      </c>
      <c r="J12" s="33">
        <v>50373</v>
      </c>
      <c r="K12" s="18"/>
    </row>
    <row r="13" spans="1:11" x14ac:dyDescent="0.25">
      <c r="A13" s="25" t="s">
        <v>40</v>
      </c>
      <c r="B13" s="1" t="s">
        <v>0</v>
      </c>
      <c r="C13" s="33">
        <v>3124</v>
      </c>
      <c r="D13" s="33">
        <v>2119</v>
      </c>
      <c r="E13" s="33">
        <v>5105</v>
      </c>
      <c r="F13" s="33">
        <v>1275</v>
      </c>
      <c r="G13" s="18">
        <v>0</v>
      </c>
      <c r="H13" s="33">
        <v>385</v>
      </c>
      <c r="I13" s="18">
        <v>0</v>
      </c>
      <c r="J13" s="33">
        <v>303</v>
      </c>
      <c r="K13" s="18"/>
    </row>
    <row r="14" spans="1:11" x14ac:dyDescent="0.25">
      <c r="A14" s="25" t="s">
        <v>41</v>
      </c>
      <c r="B14" s="1" t="s">
        <v>7</v>
      </c>
      <c r="C14" s="33">
        <v>21989</v>
      </c>
      <c r="D14" s="33">
        <v>35272</v>
      </c>
      <c r="E14" s="33">
        <v>14296</v>
      </c>
      <c r="F14" s="33">
        <v>38549</v>
      </c>
      <c r="G14" s="18">
        <v>790.02</v>
      </c>
      <c r="H14" s="33">
        <v>19229</v>
      </c>
      <c r="I14" s="18">
        <v>1800.8369762466903</v>
      </c>
      <c r="J14" s="33">
        <v>24084</v>
      </c>
      <c r="K14" s="18"/>
    </row>
    <row r="15" spans="1:11" x14ac:dyDescent="0.25">
      <c r="A15" s="25" t="s">
        <v>42</v>
      </c>
      <c r="B15" s="1" t="s">
        <v>1</v>
      </c>
      <c r="C15" s="33">
        <v>1006</v>
      </c>
      <c r="D15" s="33">
        <v>2493</v>
      </c>
      <c r="E15" s="33">
        <v>511</v>
      </c>
      <c r="F15" s="33">
        <v>2045</v>
      </c>
      <c r="G15" s="18">
        <v>380.25</v>
      </c>
      <c r="H15" s="33">
        <v>9943</v>
      </c>
      <c r="I15" s="18">
        <v>13.43223354538017</v>
      </c>
      <c r="J15" s="33">
        <v>5471</v>
      </c>
      <c r="K15" s="18"/>
    </row>
    <row r="16" spans="1:11" x14ac:dyDescent="0.25">
      <c r="A16" s="25" t="s">
        <v>43</v>
      </c>
      <c r="B16" s="4" t="s">
        <v>8</v>
      </c>
      <c r="C16" s="33">
        <v>2772</v>
      </c>
      <c r="D16" s="33">
        <v>3294</v>
      </c>
      <c r="E16" s="33">
        <v>17705</v>
      </c>
      <c r="F16" s="33">
        <v>17061</v>
      </c>
      <c r="G16" s="28">
        <v>1170</v>
      </c>
      <c r="H16" s="36">
        <v>10140</v>
      </c>
      <c r="I16" s="18">
        <v>962.88796856189526</v>
      </c>
      <c r="J16" s="33">
        <v>0</v>
      </c>
      <c r="K16" s="18"/>
    </row>
    <row r="17" spans="1:12" x14ac:dyDescent="0.25">
      <c r="A17" s="25" t="s">
        <v>44</v>
      </c>
      <c r="B17" s="1" t="s">
        <v>9</v>
      </c>
      <c r="C17" s="33">
        <v>214449</v>
      </c>
      <c r="D17" s="33">
        <v>236917</v>
      </c>
      <c r="E17" s="33">
        <v>86383</v>
      </c>
      <c r="F17" s="33">
        <v>291385</v>
      </c>
      <c r="G17" s="28">
        <v>12498.93</v>
      </c>
      <c r="H17" s="36">
        <v>190239</v>
      </c>
      <c r="I17" s="18">
        <v>15748.898766265738</v>
      </c>
      <c r="J17" s="33">
        <v>255219</v>
      </c>
      <c r="K17" s="18"/>
    </row>
    <row r="18" spans="1:12" x14ac:dyDescent="0.25">
      <c r="A18" s="25" t="s">
        <v>45</v>
      </c>
      <c r="B18" s="1" t="s">
        <v>10</v>
      </c>
      <c r="C18" s="33">
        <v>133</v>
      </c>
      <c r="D18" s="33">
        <v>466</v>
      </c>
      <c r="E18" s="34">
        <v>-964</v>
      </c>
      <c r="F18" s="34">
        <v>-2156</v>
      </c>
      <c r="G18" s="18">
        <v>0</v>
      </c>
      <c r="H18" s="34">
        <v>-1819</v>
      </c>
      <c r="I18" s="18">
        <v>0</v>
      </c>
      <c r="J18" s="35">
        <v>1485</v>
      </c>
      <c r="K18" s="22"/>
    </row>
    <row r="19" spans="1:12" x14ac:dyDescent="0.25">
      <c r="A19" s="26" t="s">
        <v>47</v>
      </c>
      <c r="B19" s="1" t="s">
        <v>35</v>
      </c>
      <c r="C19" s="33">
        <v>30773</v>
      </c>
      <c r="D19" s="33">
        <v>18679</v>
      </c>
      <c r="E19" s="33">
        <v>9232</v>
      </c>
      <c r="F19" s="35">
        <v>182528</v>
      </c>
      <c r="G19" s="18">
        <v>0</v>
      </c>
      <c r="H19" s="33">
        <v>103350</v>
      </c>
      <c r="I19" s="18">
        <v>5911.9887745616115</v>
      </c>
      <c r="J19" s="33">
        <v>98253</v>
      </c>
      <c r="K19" s="18"/>
    </row>
    <row r="20" spans="1:12" x14ac:dyDescent="0.25">
      <c r="A20" s="26" t="s">
        <v>48</v>
      </c>
      <c r="B20" s="2" t="s">
        <v>11</v>
      </c>
      <c r="C20" s="33">
        <v>7616</v>
      </c>
      <c r="D20" s="33">
        <v>43153</v>
      </c>
      <c r="E20" s="33">
        <v>56526</v>
      </c>
      <c r="F20" s="33">
        <v>527717</v>
      </c>
      <c r="G20" s="18">
        <v>9999.82</v>
      </c>
      <c r="H20" s="33">
        <v>119000</v>
      </c>
      <c r="I20" s="18">
        <v>9979.7471215906644</v>
      </c>
      <c r="J20" s="33">
        <v>12281</v>
      </c>
      <c r="K20" s="18"/>
    </row>
    <row r="21" spans="1:12" x14ac:dyDescent="0.25">
      <c r="A21" s="25" t="s">
        <v>46</v>
      </c>
      <c r="B21" s="2" t="s">
        <v>34</v>
      </c>
      <c r="C21" s="33">
        <v>3385</v>
      </c>
      <c r="D21" s="33">
        <v>26342</v>
      </c>
      <c r="E21" s="33">
        <v>13140</v>
      </c>
      <c r="F21" s="33">
        <v>6358</v>
      </c>
      <c r="G21" s="18">
        <v>0</v>
      </c>
      <c r="H21" s="33">
        <v>22005</v>
      </c>
      <c r="I21" s="18">
        <v>0</v>
      </c>
      <c r="J21" s="33">
        <v>5781</v>
      </c>
      <c r="K21" s="18"/>
    </row>
    <row r="22" spans="1:12" x14ac:dyDescent="0.25">
      <c r="A22" s="25" t="s">
        <v>39</v>
      </c>
      <c r="B22" s="1" t="s">
        <v>12</v>
      </c>
      <c r="C22" s="33">
        <f>1100+8636</f>
        <v>9736</v>
      </c>
      <c r="D22" s="33">
        <f>390772+27348+12281</f>
        <v>430401</v>
      </c>
      <c r="E22" s="33">
        <f>43972+259665+67477</f>
        <v>371114</v>
      </c>
      <c r="F22" s="35">
        <f>32636+1736+1082</f>
        <v>35454</v>
      </c>
      <c r="G22" s="18">
        <v>0</v>
      </c>
      <c r="H22" s="33">
        <v>162</v>
      </c>
      <c r="I22" s="18">
        <v>0</v>
      </c>
      <c r="J22" s="33">
        <f>268+15367+511</f>
        <v>16146</v>
      </c>
      <c r="K22" s="18"/>
    </row>
    <row r="23" spans="1:12" ht="28.9" customHeight="1" x14ac:dyDescent="0.25">
      <c r="A23" s="25" t="s">
        <v>49</v>
      </c>
      <c r="B23" s="6" t="s">
        <v>13</v>
      </c>
      <c r="C23" s="33">
        <v>45862</v>
      </c>
      <c r="D23" s="33">
        <v>48232</v>
      </c>
      <c r="E23" s="33">
        <v>9779</v>
      </c>
      <c r="F23" s="33">
        <v>61228</v>
      </c>
      <c r="G23" s="18">
        <v>0</v>
      </c>
      <c r="H23" s="33">
        <v>48092</v>
      </c>
      <c r="I23" s="18">
        <v>3046.2951169976473</v>
      </c>
      <c r="J23" s="33">
        <v>30739</v>
      </c>
      <c r="K23" s="18"/>
      <c r="L23" s="30"/>
    </row>
    <row r="24" spans="1:12" ht="29.45" customHeight="1" x14ac:dyDescent="0.25">
      <c r="A24" s="25" t="s">
        <v>50</v>
      </c>
      <c r="B24" s="5" t="s">
        <v>14</v>
      </c>
      <c r="C24" s="33">
        <v>31026</v>
      </c>
      <c r="D24" s="33">
        <v>13518</v>
      </c>
      <c r="E24" s="33">
        <v>15046</v>
      </c>
      <c r="F24" s="33">
        <v>12683</v>
      </c>
      <c r="G24" s="18">
        <v>114.96</v>
      </c>
      <c r="H24" s="33">
        <v>25929</v>
      </c>
      <c r="I24" s="18">
        <v>694.18685969821888</v>
      </c>
      <c r="J24" s="33">
        <v>18360</v>
      </c>
      <c r="K24" s="18"/>
    </row>
    <row r="25" spans="1:12" ht="17.45" customHeight="1" x14ac:dyDescent="0.25">
      <c r="A25" s="27" t="s">
        <v>51</v>
      </c>
      <c r="B25" s="7" t="s">
        <v>15</v>
      </c>
      <c r="C25" s="33">
        <v>39416</v>
      </c>
      <c r="D25" s="33">
        <f>12953+25126</f>
        <v>38079</v>
      </c>
      <c r="E25" s="33">
        <v>285</v>
      </c>
      <c r="F25" s="33">
        <v>82634</v>
      </c>
      <c r="G25" s="18">
        <v>0</v>
      </c>
      <c r="H25" s="33">
        <f>100918+15905</f>
        <v>116823</v>
      </c>
      <c r="I25" s="18">
        <v>0</v>
      </c>
      <c r="J25" s="33">
        <v>83396</v>
      </c>
      <c r="K25" s="18"/>
    </row>
    <row r="26" spans="1:12" x14ac:dyDescent="0.25">
      <c r="B26" s="8" t="s">
        <v>16</v>
      </c>
      <c r="C26" s="19">
        <f t="shared" ref="C26:H26" si="2">SUM(C12:C25)</f>
        <v>476250</v>
      </c>
      <c r="D26" s="19">
        <f t="shared" si="2"/>
        <v>943072</v>
      </c>
      <c r="E26" s="19">
        <f t="shared" si="2"/>
        <v>648085</v>
      </c>
      <c r="F26" s="19">
        <f t="shared" si="2"/>
        <v>1315526</v>
      </c>
      <c r="G26" s="19">
        <f t="shared" si="2"/>
        <v>24953.98</v>
      </c>
      <c r="H26" s="19">
        <f t="shared" si="2"/>
        <v>682095</v>
      </c>
      <c r="I26" s="19">
        <f>SUM(I12:I25)</f>
        <v>41001.222978734375</v>
      </c>
      <c r="J26" s="19">
        <f>SUM(J12:J25)</f>
        <v>601891</v>
      </c>
      <c r="K26" s="19">
        <f>SUM(K12:K25)</f>
        <v>0</v>
      </c>
    </row>
    <row r="27" spans="1:12" x14ac:dyDescent="0.25">
      <c r="B27" s="9" t="s">
        <v>17</v>
      </c>
      <c r="C27" s="14">
        <f t="shared" ref="C27:H27" si="3">C26+C11</f>
        <v>5946487</v>
      </c>
      <c r="D27" s="14">
        <f t="shared" si="3"/>
        <v>6888515</v>
      </c>
      <c r="E27" s="14">
        <f t="shared" si="3"/>
        <v>4812742</v>
      </c>
      <c r="F27" s="14">
        <f t="shared" si="3"/>
        <v>7481465</v>
      </c>
      <c r="G27" s="14">
        <f t="shared" si="3"/>
        <v>312979.98</v>
      </c>
      <c r="H27" s="14">
        <f t="shared" si="3"/>
        <v>7101282</v>
      </c>
      <c r="I27" s="14">
        <f>I26+I11</f>
        <v>426169.22297873435</v>
      </c>
      <c r="J27" s="14">
        <f>J26+J11</f>
        <v>6987550</v>
      </c>
      <c r="K27" s="14">
        <f>K26+K11</f>
        <v>0</v>
      </c>
    </row>
    <row r="28" spans="1:12" ht="16.899999999999999" customHeight="1" x14ac:dyDescent="0.25">
      <c r="A28" s="25" t="s">
        <v>53</v>
      </c>
      <c r="B28" s="10" t="s">
        <v>18</v>
      </c>
      <c r="C28" s="33">
        <v>20246</v>
      </c>
      <c r="D28" s="33">
        <v>23876</v>
      </c>
      <c r="E28" s="33">
        <v>15321</v>
      </c>
      <c r="F28" s="33">
        <v>33377</v>
      </c>
      <c r="G28" s="18">
        <v>0</v>
      </c>
      <c r="H28" s="33">
        <v>3910</v>
      </c>
      <c r="I28" s="18">
        <v>2327.0498048030049</v>
      </c>
      <c r="J28" s="33">
        <v>850</v>
      </c>
      <c r="K28" s="18"/>
    </row>
    <row r="29" spans="1:12" ht="16.149999999999999" customHeight="1" x14ac:dyDescent="0.25">
      <c r="A29" s="25" t="s">
        <v>52</v>
      </c>
      <c r="B29" s="10" t="s">
        <v>19</v>
      </c>
      <c r="C29" s="33">
        <v>328055</v>
      </c>
      <c r="D29" s="33">
        <v>419190</v>
      </c>
      <c r="E29" s="33">
        <v>223941</v>
      </c>
      <c r="F29" s="33">
        <v>405465</v>
      </c>
      <c r="G29" s="18">
        <v>18633.36</v>
      </c>
      <c r="H29" s="33">
        <v>270032</v>
      </c>
      <c r="I29" s="18">
        <v>29651.390857412738</v>
      </c>
      <c r="J29" s="33">
        <v>521771</v>
      </c>
      <c r="K29" s="18"/>
    </row>
    <row r="30" spans="1:12" x14ac:dyDescent="0.25">
      <c r="A30" s="25" t="s">
        <v>54</v>
      </c>
      <c r="B30" s="11" t="s">
        <v>20</v>
      </c>
      <c r="C30" s="33">
        <v>350338</v>
      </c>
      <c r="D30" s="33">
        <v>467467</v>
      </c>
      <c r="E30" s="33">
        <v>378341</v>
      </c>
      <c r="F30" s="33">
        <v>602052</v>
      </c>
      <c r="G30" s="18">
        <v>63513</v>
      </c>
      <c r="H30" s="33">
        <v>442365</v>
      </c>
      <c r="I30" s="18">
        <v>28370.388656306557</v>
      </c>
      <c r="J30" s="33">
        <v>650365</v>
      </c>
      <c r="K30" s="18"/>
    </row>
    <row r="31" spans="1:12" ht="16.899999999999999" customHeight="1" x14ac:dyDescent="0.25">
      <c r="A31" s="25" t="s">
        <v>55</v>
      </c>
      <c r="B31" s="10" t="s">
        <v>21</v>
      </c>
      <c r="C31" s="33">
        <f>1796+7005</f>
        <v>8801</v>
      </c>
      <c r="D31" s="33">
        <f>4359</f>
        <v>4359</v>
      </c>
      <c r="E31" s="33">
        <f>81973+4940</f>
        <v>86913</v>
      </c>
      <c r="F31" s="33">
        <f>21391+5324</f>
        <v>26715</v>
      </c>
      <c r="G31" s="18"/>
      <c r="H31" s="33">
        <v>1522</v>
      </c>
      <c r="I31" s="18">
        <v>0</v>
      </c>
      <c r="J31" s="33">
        <v>30709</v>
      </c>
      <c r="K31" s="18"/>
    </row>
    <row r="32" spans="1:12" ht="18" customHeight="1" x14ac:dyDescent="0.25">
      <c r="A32" s="25" t="s">
        <v>56</v>
      </c>
      <c r="B32" s="10" t="s">
        <v>22</v>
      </c>
      <c r="C32" s="33">
        <v>257621</v>
      </c>
      <c r="D32" s="33">
        <v>302685</v>
      </c>
      <c r="E32" s="33">
        <v>176074</v>
      </c>
      <c r="F32" s="33">
        <v>319745</v>
      </c>
      <c r="G32" s="18">
        <v>32169.85</v>
      </c>
      <c r="H32" s="33">
        <v>398379</v>
      </c>
      <c r="I32" s="18">
        <v>20128.071791356637</v>
      </c>
      <c r="J32" s="33">
        <v>396918</v>
      </c>
      <c r="K32" s="18"/>
    </row>
    <row r="33" spans="1:11" ht="15.6" customHeight="1" x14ac:dyDescent="0.25">
      <c r="A33" s="25" t="s">
        <v>57</v>
      </c>
      <c r="B33" s="10" t="s">
        <v>23</v>
      </c>
      <c r="C33" s="33">
        <f>760695-242711</f>
        <v>517984</v>
      </c>
      <c r="D33" s="33">
        <v>973014</v>
      </c>
      <c r="E33" s="33">
        <v>501536</v>
      </c>
      <c r="F33" s="33">
        <v>791381</v>
      </c>
      <c r="G33" s="18">
        <v>41260.239999999998</v>
      </c>
      <c r="H33" s="35">
        <v>929945</v>
      </c>
      <c r="I33" s="18">
        <v>40828.048526038838</v>
      </c>
      <c r="J33" s="33">
        <v>723531</v>
      </c>
      <c r="K33" s="18"/>
    </row>
    <row r="34" spans="1:11" x14ac:dyDescent="0.25">
      <c r="B34" s="12" t="s">
        <v>24</v>
      </c>
      <c r="C34" s="19">
        <f t="shared" ref="C34" si="4">SUM(C28:C33)</f>
        <v>1483045</v>
      </c>
      <c r="D34" s="19">
        <f t="shared" ref="D34:K34" si="5">SUM(D28:D33)</f>
        <v>2190591</v>
      </c>
      <c r="E34" s="19">
        <f t="shared" si="5"/>
        <v>1382126</v>
      </c>
      <c r="F34" s="19">
        <f t="shared" si="5"/>
        <v>2178735</v>
      </c>
      <c r="G34" s="19">
        <f t="shared" si="5"/>
        <v>155576.44999999998</v>
      </c>
      <c r="H34" s="37">
        <f t="shared" si="5"/>
        <v>2046153</v>
      </c>
      <c r="I34" s="19">
        <f t="shared" si="5"/>
        <v>121304.94963591777</v>
      </c>
      <c r="J34" s="19">
        <f t="shared" si="5"/>
        <v>2324144</v>
      </c>
      <c r="K34" s="19">
        <f t="shared" si="5"/>
        <v>0</v>
      </c>
    </row>
    <row r="35" spans="1:11" ht="15.75" thickBot="1" x14ac:dyDescent="0.3">
      <c r="B35" s="13" t="s">
        <v>25</v>
      </c>
      <c r="C35" s="15">
        <f t="shared" ref="C35" si="6">C27+C34</f>
        <v>7429532</v>
      </c>
      <c r="D35" s="15">
        <f>D27+D34</f>
        <v>9079106</v>
      </c>
      <c r="E35" s="15">
        <f>E27+E34</f>
        <v>6194868</v>
      </c>
      <c r="F35" s="15">
        <f>F27+F34</f>
        <v>9660200</v>
      </c>
      <c r="G35" s="15">
        <f>G27+G34</f>
        <v>468556.42999999993</v>
      </c>
      <c r="H35" s="15">
        <f>H27+H34</f>
        <v>9147435</v>
      </c>
      <c r="I35" s="15">
        <f>I34+I27</f>
        <v>547474.17261465208</v>
      </c>
      <c r="J35" s="15">
        <f>J34+J27</f>
        <v>9311694</v>
      </c>
      <c r="K35" s="15">
        <f>K34+K27</f>
        <v>0</v>
      </c>
    </row>
    <row r="36" spans="1:11" ht="15.75" thickBot="1" x14ac:dyDescent="0.3">
      <c r="C36" s="16"/>
      <c r="D36" s="16"/>
      <c r="E36" s="16"/>
      <c r="F36" s="16"/>
      <c r="G36" s="16"/>
      <c r="H36" s="16"/>
      <c r="I36" s="24"/>
      <c r="J36" s="24"/>
      <c r="K36" s="24"/>
    </row>
    <row r="37" spans="1:11" ht="15" customHeight="1" thickBot="1" x14ac:dyDescent="0.3">
      <c r="B37" s="20" t="s">
        <v>29</v>
      </c>
      <c r="C37" s="21">
        <v>11790101</v>
      </c>
      <c r="D37" s="21">
        <v>8720244</v>
      </c>
      <c r="E37" s="21">
        <v>8912307</v>
      </c>
      <c r="F37" s="21">
        <v>9349143</v>
      </c>
      <c r="G37" s="21">
        <v>1178578</v>
      </c>
      <c r="H37" s="21">
        <v>9170133</v>
      </c>
      <c r="I37" s="21" t="s">
        <v>59</v>
      </c>
      <c r="J37" s="21">
        <v>8901359</v>
      </c>
      <c r="K37" s="21">
        <v>8754000</v>
      </c>
    </row>
    <row r="39" spans="1:11" x14ac:dyDescent="0.25">
      <c r="B39" t="s">
        <v>31</v>
      </c>
    </row>
  </sheetData>
  <mergeCells count="11">
    <mergeCell ref="B1:G1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B7:B8"/>
  </mergeCells>
  <hyperlinks>
    <hyperlink ref="B9" r:id="rId1"/>
  </hyperlinks>
  <printOptions horizontalCentered="1"/>
  <pageMargins left="0.5" right="0.5" top="0.5" bottom="0.5" header="0.3" footer="0.3"/>
  <pageSetup scale="84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Media Representative</TermName>
          <TermId xmlns="http://schemas.microsoft.com/office/infopath/2007/PartnerControls">4c3e3ceb-08a9-458b-b62c-fd083ba5b814</TermId>
        </TermInfo>
        <TermInfo xmlns="http://schemas.microsoft.com/office/infopath/2007/PartnerControls">
          <TermName xmlns="http://schemas.microsoft.com/office/infopath/2007/PartnerControls">Manufacturer</TermName>
          <TermId xmlns="http://schemas.microsoft.com/office/infopath/2007/PartnerControls">bc99ea6a-2a87-4524-9367-33e2d2d8f148</TermId>
        </TermInfo>
        <TermInfo xmlns="http://schemas.microsoft.com/office/infopath/2007/PartnerControls">
          <TermName xmlns="http://schemas.microsoft.com/office/infopath/2007/PartnerControls">Facility</TermName>
          <TermId xmlns="http://schemas.microsoft.com/office/infopath/2007/PartnerControls">f6dbf916-3416-43dc-9270-08ad21fde9c3</TermId>
        </TermInfo>
        <TermInfo xmlns="http://schemas.microsoft.com/office/infopath/2007/PartnerControls">
          <TermName xmlns="http://schemas.microsoft.com/office/infopath/2007/PartnerControls">Licensee</TermName>
          <TermId xmlns="http://schemas.microsoft.com/office/infopath/2007/PartnerControls">6acbbbef-8192-4744-b9d8-87fc4f46f61a</TermId>
        </TermInfo>
        <TermInfo xmlns="http://schemas.microsoft.com/office/infopath/2007/PartnerControls">
          <TermName xmlns="http://schemas.microsoft.com/office/infopath/2007/PartnerControls">Constituent</TermName>
          <TermId xmlns="http://schemas.microsoft.com/office/infopath/2007/PartnerControls">9e1a8d31-dec3-4e6e-b6b7-31340b04a460</TermId>
        </TermInfo>
      </Terms>
    </off2d280d04f435e8ad65f64297220d7>
    <TaxCatchAll xmlns="a48324c4-7d20-48d3-8188-32763737222b">
      <Value>186</Value>
      <Value>150</Value>
      <Value>97</Value>
      <Value>112</Value>
      <Value>196</Value>
      <Value>210</Value>
      <Value>208</Value>
      <Value>531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Organic</TermName>
          <TermId xmlns="http://schemas.microsoft.com/office/infopath/2007/PartnerControls">5c142e6b-e7d2-4e45-8655-6c85ed76743f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Division of Food, Drug, and Cannabis Safety</TermName>
          <TermId xmlns="http://schemas.microsoft.com/office/infopath/2007/PartnerControls">bfc852c8-0886-42f8-9781-4b0cc57123f7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4246E8FE5E178647A94E76135EA4013A" ma:contentTypeVersion="5" ma:contentTypeDescription="Create a new document." ma:contentTypeScope="" ma:versionID="e1c32374aff875ed795de3ca7a7fd306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890d8efe28039c471c6dcd98aa49ac25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16879-6E86-407E-BAF6-45BB629BC0CF}"/>
</file>

<file path=customXml/itemProps2.xml><?xml version="1.0" encoding="utf-8"?>
<ds:datastoreItem xmlns:ds="http://schemas.openxmlformats.org/officeDocument/2006/customXml" ds:itemID="{947A1BA0-5BB0-4669-8192-3843CB138505}"/>
</file>

<file path=customXml/itemProps3.xml><?xml version="1.0" encoding="utf-8"?>
<ds:datastoreItem xmlns:ds="http://schemas.openxmlformats.org/officeDocument/2006/customXml" ds:itemID="{BC16E8BB-DFAF-4D3A-AB63-BA7C577FE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Organic Program Expenditures</vt:lpstr>
      <vt:lpstr>FSS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Program Expenditure 09-01-2020</dc:title>
  <dc:creator>DaRosa, Damien (CDPH-DFDRS-FDB)</dc:creator>
  <cp:lastModifiedBy>Chacon, Emilio@CDPH</cp:lastModifiedBy>
  <cp:lastPrinted>2020-09-01T22:58:39Z</cp:lastPrinted>
  <dcterms:created xsi:type="dcterms:W3CDTF">2018-08-28T17:04:27Z</dcterms:created>
  <dcterms:modified xsi:type="dcterms:W3CDTF">2020-09-01T23:01:42Z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0x0101002CC577673628EB48993F371F1850BF7D004246E8FE5E178647A94E76135EA4013A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531;#Organic|5c142e6b-e7d2-4e45-8655-6c85ed76743f</vt:lpwstr>
  </property>
  <property fmtid="{D5CDD505-2E9C-101B-9397-08002B2CF9AE}" pid="5" name="CDPH Audience">
    <vt:lpwstr>112;#Media Representative|4c3e3ceb-08a9-458b-b62c-fd083ba5b814;#210;#Manufacturer|bc99ea6a-2a87-4524-9367-33e2d2d8f148;#186;#Facility|f6dbf916-3416-43dc-9270-08ad21fde9c3;#208;#Licensee|6acbbbef-8192-4744-b9d8-87fc4f46f61a;#196;#Constituent|9e1a8d31-dec3-4e6e-b6b7-31340b04a460</vt:lpwstr>
  </property>
  <property fmtid="{D5CDD505-2E9C-101B-9397-08002B2CF9AE}" pid="6" name="Program">
    <vt:lpwstr>150;#Division of Food, Drug, and Cannabis Safety|bfc852c8-0886-42f8-9781-4b0cc57123f7</vt:lpwstr>
  </property>
</Properties>
</file>